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850" activeTab="0"/>
  </bookViews>
  <sheets>
    <sheet name="融資本年度" sheetId="1" r:id="rId1"/>
    <sheet name="融資累計表 " sheetId="2" r:id="rId2"/>
    <sheet name="歲入本年度" sheetId="3" r:id="rId3"/>
    <sheet name="歲入累計表" sheetId="4" r:id="rId4"/>
    <sheet name="歲出本年度" sheetId="5" r:id="rId5"/>
    <sheet name="歲出累計表" sheetId="6" r:id="rId6"/>
  </sheets>
  <definedNames>
    <definedName name="_xlnm.Print_Area" localSheetId="4">'歲出本年度'!$A$3:$O$161</definedName>
    <definedName name="_xlnm.Print_Area" localSheetId="5">'歲出累計表'!$A$1:$O$161</definedName>
    <definedName name="_xlnm.Print_Area" localSheetId="0">'融資本年度'!$A$1:$I$32</definedName>
    <definedName name="_xlnm.Print_Area" localSheetId="1">'融資累計表 '!$A$1:$G$33</definedName>
    <definedName name="_xlnm.Print_Titles" localSheetId="2">'歲入本年度'!$1:$5</definedName>
    <definedName name="_xlnm.Print_Titles" localSheetId="3">'歲入累計表'!$1:$5</definedName>
    <definedName name="_xlnm.Print_Titles" localSheetId="4">'歲出本年度'!$1:$5</definedName>
    <definedName name="_xlnm.Print_Titles" localSheetId="5">'歲出累計表'!$1:$5</definedName>
  </definedNames>
  <calcPr fullCalcOnLoad="1"/>
</workbook>
</file>

<file path=xl/comments5.xml><?xml version="1.0" encoding="utf-8"?>
<comments xmlns="http://schemas.openxmlformats.org/spreadsheetml/2006/main">
  <authors>
    <author>admin</author>
  </authors>
  <commentList>
    <comment ref="J55" authorId="0">
      <text>
        <r>
          <rPr>
            <b/>
            <sz val="9"/>
            <rFont val="新細明體"/>
            <family val="1"/>
          </rPr>
          <t xml:space="preserve">admin:
</t>
        </r>
        <r>
          <rPr>
            <sz val="9"/>
            <rFont val="新細明體"/>
            <family val="1"/>
          </rPr>
          <t>99會計報告436,393,587，
100.1.31 核定修改分配，將768,000,000元列為準備，明細如下：
98年分配96,000,000元，99年分配192,000,000元，100年分配288,000,000元，101年分配192,000,000元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I55" authorId="0">
      <text>
        <r>
          <rPr>
            <b/>
            <sz val="9"/>
            <rFont val="新細明體"/>
            <family val="1"/>
          </rPr>
          <t>admin:</t>
        </r>
        <r>
          <rPr>
            <sz val="9"/>
            <rFont val="新細明體"/>
            <family val="1"/>
          </rPr>
          <t xml:space="preserve">
99會計報告533,850,000，
100.1.31 核定修改分配，將768,000,000元列為準備，明細如下：
98年分配96,000,000元，99年分配192,000,000元，100年分配288,000,000元，101年分配192,000,000元</t>
        </r>
      </text>
    </comment>
  </commentList>
</comments>
</file>

<file path=xl/sharedStrings.xml><?xml version="1.0" encoding="utf-8"?>
<sst xmlns="http://schemas.openxmlformats.org/spreadsheetml/2006/main" count="529" uniqueCount="304">
  <si>
    <t>款</t>
  </si>
  <si>
    <t>項</t>
  </si>
  <si>
    <t>目</t>
  </si>
  <si>
    <t>節</t>
  </si>
  <si>
    <t>原   預   算   數</t>
  </si>
  <si>
    <t>合       　　   計</t>
  </si>
  <si>
    <t>單位：新臺幣元</t>
  </si>
  <si>
    <t>項　　　　　　目</t>
  </si>
  <si>
    <t>全         部         計         畫         預         算        數</t>
  </si>
  <si>
    <t xml:space="preserve"> 預  算  增  減  數</t>
  </si>
  <si>
    <t>合     　　   計</t>
  </si>
  <si>
    <t>本 年 度 分 配 數</t>
  </si>
  <si>
    <t>合    　　   計</t>
  </si>
  <si>
    <t>單位：新臺幣元</t>
  </si>
  <si>
    <t>分配累計數</t>
  </si>
  <si>
    <t>已分配尚未執行數</t>
  </si>
  <si>
    <t>預  算  增  減  數</t>
  </si>
  <si>
    <t>名　　　　　　稱</t>
  </si>
  <si>
    <t>歲出預算執行表</t>
  </si>
  <si>
    <t>─本年度部分</t>
  </si>
  <si>
    <r>
      <t>科</t>
    </r>
    <r>
      <rPr>
        <sz val="12"/>
        <rFont val="Arial"/>
        <family val="2"/>
      </rPr>
      <t xml:space="preserve">                                         </t>
    </r>
    <r>
      <rPr>
        <sz val="12"/>
        <rFont val="新細明體"/>
        <family val="1"/>
      </rPr>
      <t>目</t>
    </r>
  </si>
  <si>
    <r>
      <t>全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部</t>
    </r>
    <r>
      <rPr>
        <sz val="12"/>
        <rFont val="Arial"/>
        <family val="2"/>
      </rPr>
      <t xml:space="preserve">        </t>
    </r>
    <r>
      <rPr>
        <sz val="12"/>
        <rFont val="新細明體"/>
        <family val="1"/>
      </rPr>
      <t>計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畫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 </t>
    </r>
    <r>
      <rPr>
        <sz val="12"/>
        <rFont val="新細明體"/>
        <family val="1"/>
      </rPr>
      <t>數</t>
    </r>
  </si>
  <si>
    <r>
      <t>分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配</t>
    </r>
    <r>
      <rPr>
        <sz val="12"/>
        <rFont val="Arial"/>
        <family val="2"/>
      </rPr>
      <t xml:space="preserve">         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            </t>
    </r>
    <r>
      <rPr>
        <sz val="12"/>
        <rFont val="新細明體"/>
        <family val="1"/>
      </rPr>
      <t>數</t>
    </r>
  </si>
  <si>
    <r>
      <t>原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預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算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</si>
  <si>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</si>
  <si>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現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數</t>
    </r>
  </si>
  <si>
    <r>
      <t>暫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付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數</t>
    </r>
  </si>
  <si>
    <t>單位：新臺幣元</t>
  </si>
  <si>
    <t>歲出預算</t>
  </si>
  <si>
    <t>執行累計表</t>
  </si>
  <si>
    <t>融資調度執行表</t>
  </si>
  <si>
    <t>融資調度</t>
  </si>
  <si>
    <t>執行累計表</t>
  </si>
  <si>
    <t xml:space="preserve">    國庫署</t>
  </si>
  <si>
    <t>公債收入</t>
  </si>
  <si>
    <t>賒借收入</t>
  </si>
  <si>
    <t>執            行            累            計            數</t>
  </si>
  <si>
    <r>
      <t>全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</t>
    </r>
    <r>
      <rPr>
        <sz val="12"/>
        <rFont val="新細明體"/>
        <family val="1"/>
      </rPr>
      <t>數</t>
    </r>
  </si>
  <si>
    <r>
      <t>分</t>
    </r>
    <r>
      <rPr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配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    </t>
    </r>
    <r>
      <rPr>
        <sz val="12"/>
        <rFont val="新細明體"/>
        <family val="1"/>
      </rPr>
      <t>數</t>
    </r>
  </si>
  <si>
    <t>實   現   數</t>
  </si>
  <si>
    <t>實現累計數</t>
  </si>
  <si>
    <t>合　　　　計　</t>
  </si>
  <si>
    <t>合　　　　計　</t>
  </si>
  <si>
    <t>預算增減數</t>
  </si>
  <si>
    <t>已分配尚
未執行數</t>
  </si>
  <si>
    <r>
      <t>以</t>
    </r>
    <r>
      <rPr>
        <sz val="12"/>
        <rFont val="新細明體"/>
        <family val="1"/>
      </rPr>
      <t>前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
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  <r>
      <rPr>
        <sz val="12"/>
        <rFont val="新細明體"/>
        <family val="1"/>
      </rPr>
      <t>餘</t>
    </r>
    <r>
      <rPr>
        <sz val="12"/>
        <rFont val="新細明體"/>
        <family val="1"/>
      </rPr>
      <t>額</t>
    </r>
  </si>
  <si>
    <t>以前年度
分配數餘額</t>
  </si>
  <si>
    <r>
      <t>執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行</t>
    </r>
    <r>
      <rPr>
        <sz val="12"/>
        <rFont val="Arial"/>
        <family val="2"/>
      </rPr>
      <t xml:space="preserve">           </t>
    </r>
    <r>
      <rPr>
        <sz val="12"/>
        <rFont val="新細明體"/>
        <family val="1"/>
      </rPr>
      <t>數</t>
    </r>
  </si>
  <si>
    <t>公債及賒借收入</t>
  </si>
  <si>
    <t>預計移用以前年度歲計
賸餘調節因應數</t>
  </si>
  <si>
    <t>分配累計數</t>
  </si>
  <si>
    <t>實  現  數</t>
  </si>
  <si>
    <t>暫付數</t>
  </si>
  <si>
    <t>預計移用以前年度歲計
賸餘調節因應數</t>
  </si>
  <si>
    <t>合         計</t>
  </si>
  <si>
    <t>林務局</t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</si>
  <si>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</si>
  <si>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計</t>
    </r>
  </si>
  <si>
    <r>
      <t>合</t>
    </r>
    <r>
      <rPr>
        <sz val="12"/>
        <rFont val="Arial"/>
        <family val="2"/>
      </rPr>
      <t xml:space="preserve">     </t>
    </r>
    <r>
      <rPr>
        <sz val="12"/>
        <rFont val="新細明體"/>
        <family val="1"/>
      </rPr>
      <t>　</t>
    </r>
    <r>
      <rPr>
        <sz val="12"/>
        <rFont val="Arial"/>
        <family val="2"/>
      </rPr>
      <t xml:space="preserve">   </t>
    </r>
    <r>
      <rPr>
        <sz val="12"/>
        <rFont val="新細明體"/>
        <family val="1"/>
      </rPr>
      <t>計</t>
    </r>
  </si>
  <si>
    <t>歲入預算執行表</t>
  </si>
  <si>
    <t>單位：新臺幣元</t>
  </si>
  <si>
    <r>
      <t>科</t>
    </r>
    <r>
      <rPr>
        <sz val="12"/>
        <rFont val="Times New Roman"/>
        <family val="1"/>
      </rPr>
      <t xml:space="preserve">                                         </t>
    </r>
    <r>
      <rPr>
        <sz val="12"/>
        <rFont val="新細明體"/>
        <family val="1"/>
      </rPr>
      <t>目</t>
    </r>
  </si>
  <si>
    <r>
      <t>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部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畫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</si>
  <si>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>執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　行　數
（含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數）</t>
    </r>
  </si>
  <si>
    <r>
      <t>原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</si>
  <si>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</si>
  <si>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</si>
  <si>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本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度</t>
    </r>
    <r>
      <rPr>
        <sz val="12"/>
        <rFont val="新細明體"/>
        <family val="1"/>
      </rPr>
      <t>分</t>
    </r>
    <r>
      <rPr>
        <sz val="12"/>
        <rFont val="新細明體"/>
        <family val="1"/>
      </rPr>
      <t>配</t>
    </r>
    <r>
      <rPr>
        <sz val="12"/>
        <rFont val="新細明體"/>
        <family val="1"/>
      </rPr>
      <t>數</t>
    </r>
  </si>
  <si>
    <t>　</t>
  </si>
  <si>
    <t>　合　　　　計　</t>
  </si>
  <si>
    <t>一般賠償收入</t>
  </si>
  <si>
    <t>歲入預算</t>
  </si>
  <si>
    <t>執行累計表</t>
  </si>
  <si>
    <t>單位：新臺幣元</t>
  </si>
  <si>
    <t>科                                      目</t>
  </si>
  <si>
    <t>全       部       計       畫       預       算      數</t>
  </si>
  <si>
    <t>分配累計數</t>
  </si>
  <si>
    <t>已分配尚未執行數</t>
  </si>
  <si>
    <t>中央政府莫拉克颱風災後</t>
  </si>
  <si>
    <t>重建特別預算半年結算報告</t>
  </si>
  <si>
    <t>中華民國 98 年 11 月 20 日</t>
  </si>
  <si>
    <t>其他收入</t>
  </si>
  <si>
    <t>雜項收入</t>
  </si>
  <si>
    <t>其他雜項收入</t>
  </si>
  <si>
    <t>罰款及賠償收入</t>
  </si>
  <si>
    <t>疾病管制局</t>
  </si>
  <si>
    <t>賠償收入</t>
  </si>
  <si>
    <t>一般賠償收入</t>
  </si>
  <si>
    <t>行政院主管</t>
  </si>
  <si>
    <t>金融監督管理委員會</t>
  </si>
  <si>
    <t>社會救助支出</t>
  </si>
  <si>
    <t>災民金融、保險貸款補助</t>
  </si>
  <si>
    <t>文化建設委員會及所屬</t>
  </si>
  <si>
    <t>文化支出</t>
  </si>
  <si>
    <t>文化復建業務</t>
  </si>
  <si>
    <t>社區心靈重建暨培力計畫</t>
  </si>
  <si>
    <t>藝文陪伴暨兒童生活藝術輔導計畫</t>
  </si>
  <si>
    <t>文化資產災後復建計畫</t>
  </si>
  <si>
    <t>小林村文化史料保存與音像記錄計畫</t>
  </si>
  <si>
    <t>產業重建業務</t>
  </si>
  <si>
    <t>重建區原住民部落文創產業發展計畫</t>
  </si>
  <si>
    <t>原住民族委員會</t>
  </si>
  <si>
    <t>民政支出</t>
  </si>
  <si>
    <t>復建業務</t>
  </si>
  <si>
    <t>災民救助及安置業務</t>
  </si>
  <si>
    <t>莫拉克颱風災後重建推動委員會</t>
  </si>
  <si>
    <t>行政支出</t>
  </si>
  <si>
    <t>內政部主管</t>
  </si>
  <si>
    <t>內政部</t>
  </si>
  <si>
    <t>災後搶修及復建業務</t>
  </si>
  <si>
    <t>救助業務</t>
  </si>
  <si>
    <t>慰助及安置業務</t>
  </si>
  <si>
    <t>營建署及所屬</t>
  </si>
  <si>
    <t>工業支出</t>
  </si>
  <si>
    <t>家園安置業務</t>
  </si>
  <si>
    <t>警政署及所屬</t>
  </si>
  <si>
    <t>消防署及所屬</t>
  </si>
  <si>
    <t>災害應變業務</t>
  </si>
  <si>
    <t>兒童局</t>
  </si>
  <si>
    <t>教育部主管</t>
  </si>
  <si>
    <t>教育部</t>
  </si>
  <si>
    <t>教育支出</t>
  </si>
  <si>
    <t>國民中小學校園復建</t>
  </si>
  <si>
    <t>經濟部主管</t>
  </si>
  <si>
    <t>水利署及所屬</t>
  </si>
  <si>
    <t>農業支出</t>
  </si>
  <si>
    <t>水利設施復建工程</t>
  </si>
  <si>
    <t>中小企業處</t>
  </si>
  <si>
    <t>其他經濟服務支出</t>
  </si>
  <si>
    <t>受災企業紓困協助</t>
  </si>
  <si>
    <t>中央地質調查所</t>
  </si>
  <si>
    <t>國土保育之地質敏感區調查分析</t>
  </si>
  <si>
    <t>能源局</t>
  </si>
  <si>
    <t>交通部主管</t>
  </si>
  <si>
    <t>交通部</t>
  </si>
  <si>
    <t>交通支出</t>
  </si>
  <si>
    <t>營業基金－臺灣鐵路管理局</t>
  </si>
  <si>
    <t>鐵路設施緊急搶修及復建計畫</t>
  </si>
  <si>
    <t>民用航空局</t>
  </si>
  <si>
    <t>觀光局及所屬</t>
  </si>
  <si>
    <t>觀光產業重建計畫</t>
  </si>
  <si>
    <t>公路總局及所屬</t>
  </si>
  <si>
    <t>公路系統搶修及復建計畫</t>
  </si>
  <si>
    <t>農業委員會主管</t>
  </si>
  <si>
    <t>農業委員會</t>
  </si>
  <si>
    <t>農業災害救助業務</t>
  </si>
  <si>
    <t>農業產業重建業務</t>
  </si>
  <si>
    <t>農業設施復建業務</t>
  </si>
  <si>
    <t>林務局</t>
  </si>
  <si>
    <t>農業重建治山防災計畫</t>
  </si>
  <si>
    <t>水土保持局</t>
  </si>
  <si>
    <t>水土保持防災與復建</t>
  </si>
  <si>
    <t>農路復建</t>
  </si>
  <si>
    <t>農村聚落規劃與重建</t>
  </si>
  <si>
    <t>林業試驗所</t>
  </si>
  <si>
    <t>試驗林地、崩塌地及林道復建</t>
  </si>
  <si>
    <t>特有生物研究保育中心</t>
  </si>
  <si>
    <t>試驗站聯外道路重建工程</t>
  </si>
  <si>
    <t>漁業署及所屬</t>
  </si>
  <si>
    <t>漁業產業重建暨輔導專案措施計畫</t>
  </si>
  <si>
    <t>動植物防疫檢疫局及所屬</t>
  </si>
  <si>
    <t>農業金融局</t>
  </si>
  <si>
    <t>各項貸款展延及補助</t>
  </si>
  <si>
    <t>農業信用保證業務</t>
  </si>
  <si>
    <t>農糧署及所屬</t>
  </si>
  <si>
    <t>產業紓困業務</t>
  </si>
  <si>
    <t>農糧產業重建</t>
  </si>
  <si>
    <t>勞工委員會主管</t>
  </si>
  <si>
    <t>勞工委員會</t>
  </si>
  <si>
    <t>職業訓練局及所屬</t>
  </si>
  <si>
    <t>國民就業支出</t>
  </si>
  <si>
    <t>衛生署主管</t>
  </si>
  <si>
    <t>衛生署</t>
  </si>
  <si>
    <t>醫療保健支出</t>
  </si>
  <si>
    <t>醫療服務重建及補助計畫</t>
  </si>
  <si>
    <t>疾病管制局</t>
  </si>
  <si>
    <t>預防傳染病流行防疫計畫</t>
  </si>
  <si>
    <t>災後防疫與消毒工作計畫</t>
  </si>
  <si>
    <t>國民健康局</t>
  </si>
  <si>
    <t>預備金</t>
  </si>
  <si>
    <t>內政部</t>
  </si>
  <si>
    <r>
      <t>預</t>
    </r>
    <r>
      <rPr>
        <sz val="12"/>
        <rFont val="Arial"/>
        <family val="2"/>
      </rPr>
      <t xml:space="preserve">        </t>
    </r>
    <r>
      <rPr>
        <sz val="12"/>
        <rFont val="新細明體"/>
        <family val="1"/>
      </rPr>
      <t>算
增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減</t>
    </r>
    <r>
      <rPr>
        <sz val="12"/>
        <rFont val="Arial"/>
        <family val="2"/>
      </rPr>
      <t xml:space="preserve">  </t>
    </r>
    <r>
      <rPr>
        <sz val="12"/>
        <rFont val="新細明體"/>
        <family val="1"/>
      </rPr>
      <t>數</t>
    </r>
  </si>
  <si>
    <t>消防署及所屬</t>
  </si>
  <si>
    <t>空中勤務總隊</t>
  </si>
  <si>
    <t>消防救災業務</t>
  </si>
  <si>
    <t>財產收入</t>
  </si>
  <si>
    <t>財產售價</t>
  </si>
  <si>
    <t>動產售價</t>
  </si>
  <si>
    <t>消防署及所屬</t>
  </si>
  <si>
    <t>水利署及所屬</t>
  </si>
  <si>
    <t>天然災害動物死亡處理與疫病控制應變整備計畫</t>
  </si>
  <si>
    <t xml:space="preserve">  至 100 年 6 月 30 日</t>
  </si>
  <si>
    <t>中華民國 100 年 1 月 1 日</t>
  </si>
  <si>
    <t>水利署及所屬</t>
  </si>
  <si>
    <t>衛生署</t>
  </si>
  <si>
    <t>國民健康局</t>
  </si>
  <si>
    <t>水利署及所屬</t>
  </si>
  <si>
    <t>上年度累計分配數</t>
  </si>
  <si>
    <t>上年度累計執行數
（含 應 收 數）</t>
  </si>
  <si>
    <t>上年度累計分配數</t>
  </si>
  <si>
    <t>上年度累計實現數</t>
  </si>
  <si>
    <t>警政署及所屬</t>
  </si>
  <si>
    <t>空中勤務總隊</t>
  </si>
  <si>
    <t>民政支出</t>
  </si>
  <si>
    <t>災害應變業務</t>
  </si>
  <si>
    <t>災害預防業務</t>
  </si>
  <si>
    <t>慰助及安置業務</t>
  </si>
  <si>
    <t>受災動物清運消毒緊急防疫計畫</t>
  </si>
  <si>
    <t>產業輔導專案措施</t>
  </si>
  <si>
    <t>行政院主管</t>
  </si>
  <si>
    <t>金融監督管理委員會</t>
  </si>
  <si>
    <t>社會救助支出</t>
  </si>
  <si>
    <t>災民金融、保險貸款補助</t>
  </si>
  <si>
    <t>文化建設委員會及所屬</t>
  </si>
  <si>
    <t>文化支出</t>
  </si>
  <si>
    <t>文化復建業務</t>
  </si>
  <si>
    <t>社區心靈重建暨培力計畫</t>
  </si>
  <si>
    <t>藝文陪伴暨兒童生活藝術輔導計畫</t>
  </si>
  <si>
    <t>文化資產災後復建計畫</t>
  </si>
  <si>
    <t>小林村文化史料保存與音像記錄計畫</t>
  </si>
  <si>
    <t>產業重建業務</t>
  </si>
  <si>
    <t>重建區原住民部落文創產業發展計畫</t>
  </si>
  <si>
    <t>原住民族委員會</t>
  </si>
  <si>
    <t>復建業務</t>
  </si>
  <si>
    <t>災民救助及安置業務</t>
  </si>
  <si>
    <t>莫拉克颱風災後重建推動委員會</t>
  </si>
  <si>
    <t>行政支出</t>
  </si>
  <si>
    <t>內政部主管</t>
  </si>
  <si>
    <t>內政部</t>
  </si>
  <si>
    <t>災後搶修及復建業務</t>
  </si>
  <si>
    <t>救助業務</t>
  </si>
  <si>
    <t>營建署及所屬</t>
  </si>
  <si>
    <t>工業支出</t>
  </si>
  <si>
    <t>家園安置業務</t>
  </si>
  <si>
    <t>警政署及所屬</t>
  </si>
  <si>
    <t>消防署及所屬</t>
  </si>
  <si>
    <t>消防救災業務</t>
  </si>
  <si>
    <t>兒童局</t>
  </si>
  <si>
    <t>教育部主管</t>
  </si>
  <si>
    <t>教育部</t>
  </si>
  <si>
    <t>教育支出</t>
  </si>
  <si>
    <t>國民中小學校園復建</t>
  </si>
  <si>
    <t>經濟部主管</t>
  </si>
  <si>
    <t>水利署及所屬</t>
  </si>
  <si>
    <t>災害救助</t>
  </si>
  <si>
    <t>農業支出</t>
  </si>
  <si>
    <t>水利設施復建工程</t>
  </si>
  <si>
    <t>中小企業處</t>
  </si>
  <si>
    <t>其他經濟服務支出</t>
  </si>
  <si>
    <t>受災企業紓困協助</t>
  </si>
  <si>
    <t>中央地質調查所</t>
  </si>
  <si>
    <t>國土保育之地質敏感區調查分析</t>
  </si>
  <si>
    <t>能源局</t>
  </si>
  <si>
    <t>交通部主管</t>
  </si>
  <si>
    <t>交通部</t>
  </si>
  <si>
    <t>交通支出</t>
  </si>
  <si>
    <t>營業基金－臺灣鐵路管理局</t>
  </si>
  <si>
    <t>鐵路設施緊急搶修及復建計畫</t>
  </si>
  <si>
    <t>民用航空局</t>
  </si>
  <si>
    <t>觀光局及所屬</t>
  </si>
  <si>
    <t>觀光產業重建計畫</t>
  </si>
  <si>
    <t>公路總局及所屬</t>
  </si>
  <si>
    <t>公路系統搶修及復建計畫</t>
  </si>
  <si>
    <t>農業委員會主管</t>
  </si>
  <si>
    <t>農業委員會</t>
  </si>
  <si>
    <t>農業災害救助業務</t>
  </si>
  <si>
    <t>農業產業重建業務</t>
  </si>
  <si>
    <t>農業設施復建業務</t>
  </si>
  <si>
    <t>林務局</t>
  </si>
  <si>
    <t>農業重建治山防災計畫</t>
  </si>
  <si>
    <t>水土保持局</t>
  </si>
  <si>
    <t>水土保持防災與復建</t>
  </si>
  <si>
    <t>農路復建</t>
  </si>
  <si>
    <t>農村聚落規劃與重建</t>
  </si>
  <si>
    <t>林業試驗所</t>
  </si>
  <si>
    <t>試驗林地、崩塌地及林道復建</t>
  </si>
  <si>
    <t>特有生物研究保育中心</t>
  </si>
  <si>
    <t>試驗站聯外道路重建工程</t>
  </si>
  <si>
    <t>漁業署及所屬</t>
  </si>
  <si>
    <t>漁業產業重建暨輔導專案措施計畫</t>
  </si>
  <si>
    <t>動植物防疫檢疫局及所屬</t>
  </si>
  <si>
    <t>農糧作物災害防疫資材整備應變計畫</t>
  </si>
  <si>
    <t>農業金融局</t>
  </si>
  <si>
    <t>各項貸款展延及補助</t>
  </si>
  <si>
    <t>農業信用保證業務</t>
  </si>
  <si>
    <t>農糧署及所屬</t>
  </si>
  <si>
    <t>產業紓困業務</t>
  </si>
  <si>
    <t>農糧產業重建</t>
  </si>
  <si>
    <t>勞工委員會主管</t>
  </si>
  <si>
    <t>勞工委員會</t>
  </si>
  <si>
    <t>職業訓練局及所屬</t>
  </si>
  <si>
    <t>國民就業支出</t>
  </si>
  <si>
    <t>衛生署主管</t>
  </si>
  <si>
    <t>衛生署</t>
  </si>
  <si>
    <t>醫療保健支出</t>
  </si>
  <si>
    <t>醫療服務重建及補助計畫</t>
  </si>
  <si>
    <t>疾病管制局</t>
  </si>
  <si>
    <t>預防傳染病流行防疫計畫</t>
  </si>
  <si>
    <t>災後防疫與消毒工作計畫</t>
  </si>
  <si>
    <t>國民健康局</t>
  </si>
  <si>
    <t>預備金</t>
  </si>
  <si>
    <t>災害應變業務</t>
  </si>
  <si>
    <t>災害應變業務</t>
  </si>
  <si>
    <r>
      <t>執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行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累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計</t>
    </r>
    <r>
      <rPr>
        <sz val="12"/>
        <rFont val="Times New Roman"/>
        <family val="1"/>
      </rPr>
      <t xml:space="preserve">     </t>
    </r>
    <r>
      <rPr>
        <sz val="12"/>
        <rFont val="新細明體"/>
        <family val="1"/>
      </rPr>
      <t>數
（含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應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收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數）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</si>
</sst>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_-* #,##0.00_-;\-* #,##0.00_-;_ \ \ \-* &quot;-&quot;??_-;_-@_-"/>
    <numFmt numFmtId="186" formatCode="#,##0.00;[Red]\-#,##0.00;&quot;…&quot;"/>
    <numFmt numFmtId="187" formatCode="0.00_);[Red]\(0.00\)"/>
    <numFmt numFmtId="188" formatCode="#,##0_ "/>
    <numFmt numFmtId="189" formatCode="#,##0.00;[Red]\-#,##0.00;&quot;_&quot;"/>
    <numFmt numFmtId="190" formatCode="#,##0.00;[Red]\-#,##0.00;&quot;_ &quot;"/>
    <numFmt numFmtId="191" formatCode="#,##0.00;[Red]\-#,##0.00;&quot;- &quot;"/>
    <numFmt numFmtId="192" formatCode="_-* #,##0.00_-;\-* #,##0.00_-;_-* &quot;-&quot;_-;_-@_-"/>
  </numFmts>
  <fonts count="4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4"/>
      <name val="華康楷書體W5"/>
      <family val="3"/>
    </font>
    <font>
      <sz val="14"/>
      <name val="華康楷書體W5"/>
      <family val="3"/>
    </font>
    <font>
      <b/>
      <u val="single"/>
      <sz val="20"/>
      <name val="新細明體"/>
      <family val="1"/>
    </font>
    <font>
      <b/>
      <u val="single"/>
      <sz val="18"/>
      <name val="新細明體"/>
      <family val="1"/>
    </font>
    <font>
      <b/>
      <sz val="11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新細明體"/>
      <family val="1"/>
    </font>
    <font>
      <sz val="16"/>
      <name val="新細明體"/>
      <family val="1"/>
    </font>
    <font>
      <b/>
      <u val="single"/>
      <sz val="14"/>
      <name val="新細明體"/>
      <family val="1"/>
    </font>
    <font>
      <u val="single"/>
      <sz val="12"/>
      <name val="新細明體"/>
      <family val="1"/>
    </font>
    <font>
      <b/>
      <u val="single"/>
      <sz val="15"/>
      <name val="新細明體"/>
      <family val="1"/>
    </font>
    <font>
      <u val="single"/>
      <sz val="15"/>
      <name val="新細明體"/>
      <family val="1"/>
    </font>
    <font>
      <sz val="14"/>
      <name val="新細明體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標楷體"/>
      <family val="4"/>
    </font>
    <font>
      <b/>
      <sz val="13"/>
      <name val="標楷體"/>
      <family val="4"/>
    </font>
    <font>
      <sz val="16"/>
      <name val="Times New Roman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b/>
      <sz val="9.5"/>
      <name val="Arial"/>
      <family val="2"/>
    </font>
    <font>
      <sz val="9.5"/>
      <name val="Arial"/>
      <family val="2"/>
    </font>
    <font>
      <sz val="10.5"/>
      <name val="Arial"/>
      <family val="2"/>
    </font>
    <font>
      <sz val="9"/>
      <name val="新細明體"/>
      <family val="1"/>
    </font>
    <font>
      <b/>
      <sz val="9"/>
      <name val="新細明體"/>
      <family val="1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 quotePrefix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186" fontId="6" fillId="0" borderId="0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Continuous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center"/>
    </xf>
    <xf numFmtId="186" fontId="13" fillId="0" borderId="0" xfId="0" applyNumberFormat="1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4" xfId="0" applyFont="1" applyBorder="1" applyAlignment="1">
      <alignment horizontal="centerContinuous" vertical="center"/>
    </xf>
    <xf numFmtId="0" fontId="16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21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 quotePrefix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 horizontal="centerContinuous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16" fillId="0" borderId="6" xfId="0" applyFont="1" applyBorder="1" applyAlignment="1">
      <alignment horizontal="left" vertical="top"/>
    </xf>
    <xf numFmtId="0" fontId="0" fillId="0" borderId="4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center" vertical="center"/>
    </xf>
    <xf numFmtId="191" fontId="25" fillId="0" borderId="6" xfId="0" applyNumberFormat="1" applyFont="1" applyBorder="1" applyAlignment="1">
      <alignment horizontal="right" vertical="top"/>
    </xf>
    <xf numFmtId="191" fontId="25" fillId="0" borderId="9" xfId="0" applyNumberFormat="1" applyFont="1" applyBorder="1" applyAlignment="1">
      <alignment horizontal="right" vertical="top"/>
    </xf>
    <xf numFmtId="191" fontId="25" fillId="0" borderId="10" xfId="0" applyNumberFormat="1" applyFont="1" applyBorder="1" applyAlignment="1">
      <alignment horizontal="right" vertical="top"/>
    </xf>
    <xf numFmtId="191" fontId="25" fillId="0" borderId="0" xfId="0" applyNumberFormat="1" applyFont="1" applyBorder="1" applyAlignment="1">
      <alignment horizontal="right" vertical="top"/>
    </xf>
    <xf numFmtId="191" fontId="26" fillId="0" borderId="6" xfId="0" applyNumberFormat="1" applyFont="1" applyBorder="1" applyAlignment="1">
      <alignment horizontal="right" vertical="top"/>
    </xf>
    <xf numFmtId="191" fontId="26" fillId="0" borderId="9" xfId="0" applyNumberFormat="1" applyFont="1" applyBorder="1" applyAlignment="1">
      <alignment horizontal="right" vertical="top"/>
    </xf>
    <xf numFmtId="191" fontId="26" fillId="0" borderId="0" xfId="0" applyNumberFormat="1" applyFont="1" applyBorder="1" applyAlignment="1">
      <alignment horizontal="right" vertical="top"/>
    </xf>
    <xf numFmtId="191" fontId="25" fillId="0" borderId="6" xfId="0" applyNumberFormat="1" applyFont="1" applyBorder="1" applyAlignment="1">
      <alignment horizontal="right" vertical="center"/>
    </xf>
    <xf numFmtId="191" fontId="25" fillId="0" borderId="1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6" fillId="0" borderId="6" xfId="0" applyFont="1" applyBorder="1" applyAlignment="1">
      <alignment horizontal="left" vertical="center"/>
    </xf>
    <xf numFmtId="191" fontId="26" fillId="0" borderId="6" xfId="0" applyNumberFormat="1" applyFont="1" applyBorder="1" applyAlignment="1">
      <alignment horizontal="right" vertical="center"/>
    </xf>
    <xf numFmtId="191" fontId="26" fillId="0" borderId="10" xfId="0" applyNumberFormat="1" applyFont="1" applyBorder="1" applyAlignment="1">
      <alignment horizontal="right" vertical="center"/>
    </xf>
    <xf numFmtId="191" fontId="25" fillId="0" borderId="9" xfId="0" applyNumberFormat="1" applyFont="1" applyBorder="1" applyAlignment="1">
      <alignment horizontal="right" vertical="center"/>
    </xf>
    <xf numFmtId="191" fontId="25" fillId="0" borderId="0" xfId="0" applyNumberFormat="1" applyFont="1" applyBorder="1" applyAlignment="1">
      <alignment horizontal="right" vertical="center"/>
    </xf>
    <xf numFmtId="191" fontId="26" fillId="0" borderId="9" xfId="0" applyNumberFormat="1" applyFont="1" applyBorder="1" applyAlignment="1">
      <alignment horizontal="right" vertical="center"/>
    </xf>
    <xf numFmtId="191" fontId="26" fillId="0" borderId="0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191" fontId="26" fillId="0" borderId="11" xfId="0" applyNumberFormat="1" applyFont="1" applyBorder="1" applyAlignment="1">
      <alignment horizontal="right" vertical="center"/>
    </xf>
    <xf numFmtId="191" fontId="26" fillId="0" borderId="12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91" fontId="26" fillId="0" borderId="13" xfId="0" applyNumberFormat="1" applyFont="1" applyBorder="1" applyAlignment="1">
      <alignment horizontal="right" vertical="center"/>
    </xf>
    <xf numFmtId="0" fontId="28" fillId="0" borderId="6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 indent="3"/>
    </xf>
    <xf numFmtId="191" fontId="26" fillId="0" borderId="10" xfId="0" applyNumberFormat="1" applyFont="1" applyBorder="1" applyAlignment="1">
      <alignment horizontal="right" vertical="top"/>
    </xf>
    <xf numFmtId="0" fontId="11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16" fillId="0" borderId="6" xfId="0" applyFont="1" applyBorder="1" applyAlignment="1" quotePrefix="1">
      <alignment horizontal="center" vertical="center"/>
    </xf>
    <xf numFmtId="191" fontId="26" fillId="0" borderId="6" xfId="0" applyNumberFormat="1" applyFont="1" applyFill="1" applyBorder="1" applyAlignment="1">
      <alignment horizontal="right" vertical="top"/>
    </xf>
    <xf numFmtId="0" fontId="28" fillId="0" borderId="6" xfId="0" applyFont="1" applyBorder="1" applyAlignment="1">
      <alignment horizontal="left" vertical="top" wrapText="1"/>
    </xf>
    <xf numFmtId="191" fontId="25" fillId="0" borderId="6" xfId="0" applyNumberFormat="1" applyFont="1" applyFill="1" applyBorder="1" applyAlignment="1">
      <alignment horizontal="right" vertical="top"/>
    </xf>
    <xf numFmtId="0" fontId="24" fillId="0" borderId="6" xfId="0" applyFont="1" applyFill="1" applyBorder="1" applyAlignment="1">
      <alignment horizontal="center" vertical="top"/>
    </xf>
    <xf numFmtId="191" fontId="26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distributed" vertical="center" wrapText="1"/>
    </xf>
    <xf numFmtId="191" fontId="25" fillId="0" borderId="0" xfId="0" applyNumberFormat="1" applyFont="1" applyFill="1" applyBorder="1" applyAlignment="1">
      <alignment horizontal="right" vertical="top"/>
    </xf>
    <xf numFmtId="0" fontId="17" fillId="0" borderId="0" xfId="0" applyFont="1" applyFill="1" applyAlignment="1">
      <alignment horizontal="centerContinuous"/>
    </xf>
    <xf numFmtId="0" fontId="18" fillId="0" borderId="0" xfId="0" applyFont="1" applyFill="1" applyAlignment="1" quotePrefix="1">
      <alignment horizontal="centerContinuous"/>
    </xf>
    <xf numFmtId="0" fontId="16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0" fontId="20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 horizontal="centerContinuous"/>
    </xf>
    <xf numFmtId="0" fontId="5" fillId="0" borderId="0" xfId="0" applyFont="1" applyFill="1" applyBorder="1" applyAlignment="1">
      <alignment horizontal="right"/>
    </xf>
    <xf numFmtId="0" fontId="24" fillId="0" borderId="1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24" fillId="0" borderId="5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24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quotePrefix="1">
      <alignment horizontal="center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24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6" fillId="0" borderId="6" xfId="0" applyFont="1" applyFill="1" applyBorder="1" applyAlignment="1" quotePrefix="1">
      <alignment horizontal="center" vertical="center"/>
    </xf>
    <xf numFmtId="186" fontId="25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91" fontId="25" fillId="0" borderId="10" xfId="0" applyNumberFormat="1" applyFont="1" applyFill="1" applyBorder="1" applyAlignment="1">
      <alignment horizontal="right" vertical="top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16" fillId="0" borderId="6" xfId="0" applyNumberFormat="1" applyFont="1" applyFill="1" applyBorder="1" applyAlignment="1">
      <alignment vertical="top"/>
    </xf>
    <xf numFmtId="49" fontId="16" fillId="0" borderId="6" xfId="0" applyNumberFormat="1" applyFont="1" applyFill="1" applyBorder="1" applyAlignment="1">
      <alignment horizontal="left" vertical="top" indent="1"/>
    </xf>
    <xf numFmtId="49" fontId="5" fillId="0" borderId="6" xfId="0" applyNumberFormat="1" applyFont="1" applyFill="1" applyBorder="1" applyAlignment="1">
      <alignment horizontal="left" vertical="top" indent="3"/>
    </xf>
    <xf numFmtId="49" fontId="5" fillId="0" borderId="6" xfId="0" applyNumberFormat="1" applyFont="1" applyFill="1" applyBorder="1" applyAlignment="1">
      <alignment horizontal="left" vertical="top" indent="4"/>
    </xf>
    <xf numFmtId="0" fontId="5" fillId="0" borderId="6" xfId="0" applyFont="1" applyFill="1" applyBorder="1" applyAlignment="1">
      <alignment horizontal="left" vertical="top" indent="4"/>
    </xf>
    <xf numFmtId="191" fontId="26" fillId="0" borderId="1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 vertical="center"/>
    </xf>
    <xf numFmtId="0" fontId="27" fillId="0" borderId="6" xfId="15" applyFont="1" applyFill="1" applyBorder="1" applyAlignment="1">
      <alignment horizontal="left" vertical="top" wrapText="1" indent="2"/>
      <protection/>
    </xf>
    <xf numFmtId="191" fontId="36" fillId="0" borderId="6" xfId="15" applyNumberFormat="1" applyFont="1" applyFill="1" applyBorder="1" applyAlignment="1">
      <alignment horizontal="right" vertical="top"/>
      <protection/>
    </xf>
    <xf numFmtId="191" fontId="36" fillId="0" borderId="9" xfId="15" applyNumberFormat="1" applyFont="1" applyFill="1" applyBorder="1" applyAlignment="1">
      <alignment horizontal="right" vertical="top"/>
      <protection/>
    </xf>
    <xf numFmtId="191" fontId="37" fillId="0" borderId="6" xfId="15" applyNumberFormat="1" applyFont="1" applyFill="1" applyBorder="1" applyAlignment="1">
      <alignment horizontal="right" vertical="top"/>
      <protection/>
    </xf>
    <xf numFmtId="191" fontId="37" fillId="0" borderId="0" xfId="15" applyNumberFormat="1" applyFont="1" applyFill="1" applyBorder="1" applyAlignment="1">
      <alignment horizontal="right" vertical="top"/>
      <protection/>
    </xf>
    <xf numFmtId="0" fontId="24" fillId="0" borderId="11" xfId="0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top"/>
    </xf>
    <xf numFmtId="191" fontId="36" fillId="0" borderId="0" xfId="15" applyNumberFormat="1" applyFont="1" applyFill="1" applyBorder="1" applyAlignment="1">
      <alignment horizontal="right" vertical="top"/>
      <protection/>
    </xf>
    <xf numFmtId="191" fontId="25" fillId="0" borderId="6" xfId="15" applyNumberFormat="1" applyFont="1" applyFill="1" applyBorder="1" applyAlignment="1">
      <alignment horizontal="right" vertical="top"/>
      <protection/>
    </xf>
    <xf numFmtId="191" fontId="26" fillId="0" borderId="6" xfId="15" applyNumberFormat="1" applyFont="1" applyFill="1" applyBorder="1" applyAlignment="1">
      <alignment horizontal="right" vertical="top"/>
      <protection/>
    </xf>
    <xf numFmtId="191" fontId="26" fillId="0" borderId="0" xfId="15" applyNumberFormat="1" applyFont="1" applyFill="1" applyBorder="1" applyAlignment="1">
      <alignment horizontal="right" vertical="top"/>
      <protection/>
    </xf>
    <xf numFmtId="0" fontId="29" fillId="0" borderId="0" xfId="0" applyFont="1" applyFill="1" applyAlignment="1">
      <alignment horizontal="centerContinuous"/>
    </xf>
    <xf numFmtId="0" fontId="30" fillId="0" borderId="0" xfId="0" applyFont="1" applyFill="1" applyAlignment="1" quotePrefix="1">
      <alignment horizontal="centerContinuous"/>
    </xf>
    <xf numFmtId="0" fontId="1" fillId="0" borderId="0" xfId="0" applyFont="1" applyFill="1" applyAlignment="1">
      <alignment horizontal="centerContinuous"/>
    </xf>
    <xf numFmtId="0" fontId="3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2" fillId="0" borderId="0" xfId="0" applyFont="1" applyFill="1" applyAlignment="1">
      <alignment horizontal="centerContinuous"/>
    </xf>
    <xf numFmtId="0" fontId="3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34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191" fontId="25" fillId="0" borderId="6" xfId="0" applyNumberFormat="1" applyFont="1" applyFill="1" applyBorder="1" applyAlignment="1">
      <alignment horizontal="right" vertical="center"/>
    </xf>
    <xf numFmtId="191" fontId="25" fillId="0" borderId="1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91" fontId="25" fillId="0" borderId="9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0" fontId="5" fillId="0" borderId="6" xfId="0" applyFont="1" applyFill="1" applyBorder="1" applyAlignment="1">
      <alignment horizontal="left" vertical="top" wrapText="1" indent="4"/>
    </xf>
    <xf numFmtId="191" fontId="7" fillId="0" borderId="6" xfId="0" applyNumberFormat="1" applyFont="1" applyFill="1" applyBorder="1" applyAlignment="1">
      <alignment horizontal="right" vertical="top"/>
    </xf>
    <xf numFmtId="191" fontId="7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11" xfId="0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indent="4"/>
    </xf>
    <xf numFmtId="191" fontId="7" fillId="0" borderId="11" xfId="0" applyNumberFormat="1" applyFont="1" applyFill="1" applyBorder="1" applyAlignment="1">
      <alignment horizontal="right" vertical="top"/>
    </xf>
    <xf numFmtId="191" fontId="7" fillId="0" borderId="12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86" fontId="6" fillId="0" borderId="0" xfId="0" applyNumberFormat="1" applyFont="1" applyFill="1" applyBorder="1" applyAlignment="1">
      <alignment horizontal="right"/>
    </xf>
    <xf numFmtId="186" fontId="35" fillId="0" borderId="0" xfId="0" applyNumberFormat="1" applyFont="1" applyFill="1" applyBorder="1" applyAlignment="1">
      <alignment horizontal="right"/>
    </xf>
    <xf numFmtId="0" fontId="3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 quotePrefix="1">
      <alignment horizontal="centerContinuous" vertical="center"/>
    </xf>
    <xf numFmtId="0" fontId="5" fillId="0" borderId="6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186" fontId="6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Border="1" applyAlignment="1">
      <alignment vertical="top"/>
    </xf>
    <xf numFmtId="191" fontId="36" fillId="0" borderId="6" xfId="15" applyNumberFormat="1" applyFont="1" applyFill="1" applyBorder="1" applyAlignment="1">
      <alignment horizontal="right" vertical="center"/>
      <protection/>
    </xf>
    <xf numFmtId="191" fontId="36" fillId="0" borderId="16" xfId="15" applyNumberFormat="1" applyFont="1" applyFill="1" applyBorder="1" applyAlignment="1">
      <alignment horizontal="right" vertical="center"/>
      <protection/>
    </xf>
    <xf numFmtId="191" fontId="36" fillId="0" borderId="0" xfId="15" applyNumberFormat="1" applyFont="1" applyFill="1" applyBorder="1" applyAlignment="1">
      <alignment horizontal="right" vertical="center"/>
      <protection/>
    </xf>
    <xf numFmtId="0" fontId="16" fillId="0" borderId="6" xfId="15" applyFont="1" applyFill="1" applyBorder="1" applyAlignment="1">
      <alignment horizontal="left" vertical="center"/>
      <protection/>
    </xf>
    <xf numFmtId="0" fontId="16" fillId="0" borderId="6" xfId="15" applyFont="1" applyFill="1" applyBorder="1" applyAlignment="1">
      <alignment horizontal="left" vertical="center" wrapText="1" indent="1"/>
      <protection/>
    </xf>
    <xf numFmtId="0" fontId="27" fillId="0" borderId="6" xfId="15" applyFont="1" applyFill="1" applyBorder="1" applyAlignment="1">
      <alignment horizontal="left" vertical="center" wrapText="1" indent="2"/>
      <protection/>
    </xf>
    <xf numFmtId="0" fontId="5" fillId="0" borderId="6" xfId="15" applyFont="1" applyFill="1" applyBorder="1" applyAlignment="1">
      <alignment horizontal="left" vertical="center" wrapText="1" indent="3"/>
      <protection/>
    </xf>
    <xf numFmtId="0" fontId="16" fillId="0" borderId="6" xfId="15" applyFont="1" applyFill="1" applyBorder="1" applyAlignment="1">
      <alignment horizontal="left" vertical="top" wrapText="1" indent="1"/>
      <protection/>
    </xf>
    <xf numFmtId="0" fontId="5" fillId="0" borderId="6" xfId="15" applyFont="1" applyFill="1" applyBorder="1" applyAlignment="1">
      <alignment horizontal="left" vertical="top" wrapText="1" indent="3"/>
      <protection/>
    </xf>
    <xf numFmtId="191" fontId="37" fillId="0" borderId="9" xfId="15" applyNumberFormat="1" applyFont="1" applyFill="1" applyBorder="1" applyAlignment="1">
      <alignment horizontal="right" vertical="top"/>
      <protection/>
    </xf>
    <xf numFmtId="0" fontId="5" fillId="0" borderId="6" xfId="15" applyFont="1" applyFill="1" applyBorder="1" applyAlignment="1">
      <alignment horizontal="left" vertical="top" wrapText="1" indent="4"/>
      <protection/>
    </xf>
    <xf numFmtId="0" fontId="5" fillId="0" borderId="6" xfId="15" applyFont="1" applyFill="1" applyBorder="1" applyAlignment="1">
      <alignment horizontal="left" vertical="top" indent="3"/>
      <protection/>
    </xf>
    <xf numFmtId="0" fontId="16" fillId="0" borderId="6" xfId="15" applyFont="1" applyFill="1" applyBorder="1" applyAlignment="1">
      <alignment horizontal="left" vertical="top"/>
      <protection/>
    </xf>
    <xf numFmtId="0" fontId="16" fillId="0" borderId="11" xfId="15" applyFont="1" applyFill="1" applyBorder="1" applyAlignment="1">
      <alignment horizontal="left" vertical="top" wrapText="1" indent="1"/>
      <protection/>
    </xf>
    <xf numFmtId="191" fontId="36" fillId="0" borderId="11" xfId="15" applyNumberFormat="1" applyFont="1" applyFill="1" applyBorder="1" applyAlignment="1">
      <alignment horizontal="right" vertical="top"/>
      <protection/>
    </xf>
    <xf numFmtId="191" fontId="36" fillId="0" borderId="13" xfId="15" applyNumberFormat="1" applyFont="1" applyFill="1" applyBorder="1" applyAlignment="1">
      <alignment horizontal="right" vertical="top"/>
      <protection/>
    </xf>
    <xf numFmtId="191" fontId="36" fillId="0" borderId="12" xfId="15" applyNumberFormat="1" applyFont="1" applyFill="1" applyBorder="1" applyAlignment="1">
      <alignment horizontal="right" vertical="top"/>
      <protection/>
    </xf>
    <xf numFmtId="0" fontId="5" fillId="0" borderId="11" xfId="15" applyFont="1" applyFill="1" applyBorder="1" applyAlignment="1">
      <alignment horizontal="left" vertical="top" wrapText="1" indent="3"/>
      <protection/>
    </xf>
    <xf numFmtId="191" fontId="37" fillId="0" borderId="11" xfId="15" applyNumberFormat="1" applyFont="1" applyFill="1" applyBorder="1" applyAlignment="1">
      <alignment horizontal="right" vertical="top"/>
      <protection/>
    </xf>
    <xf numFmtId="191" fontId="37" fillId="0" borderId="13" xfId="15" applyNumberFormat="1" applyFont="1" applyFill="1" applyBorder="1" applyAlignment="1">
      <alignment horizontal="right" vertical="top"/>
      <protection/>
    </xf>
    <xf numFmtId="191" fontId="37" fillId="0" borderId="12" xfId="15" applyNumberFormat="1" applyFont="1" applyFill="1" applyBorder="1" applyAlignment="1">
      <alignment horizontal="right" vertical="top"/>
      <protection/>
    </xf>
    <xf numFmtId="0" fontId="27" fillId="0" borderId="6" xfId="15" applyFont="1" applyFill="1" applyBorder="1" applyAlignment="1">
      <alignment horizontal="left" vertical="top" indent="2"/>
      <protection/>
    </xf>
    <xf numFmtId="0" fontId="16" fillId="0" borderId="11" xfId="15" applyFont="1" applyFill="1" applyBorder="1" applyAlignment="1">
      <alignment horizontal="left" vertical="top"/>
      <protection/>
    </xf>
    <xf numFmtId="191" fontId="25" fillId="0" borderId="6" xfId="15" applyNumberFormat="1" applyFont="1" applyFill="1" applyBorder="1" applyAlignment="1">
      <alignment horizontal="right" vertical="center"/>
      <protection/>
    </xf>
    <xf numFmtId="191" fontId="25" fillId="0" borderId="17" xfId="15" applyNumberFormat="1" applyFont="1" applyFill="1" applyBorder="1" applyAlignment="1">
      <alignment horizontal="right" vertical="center"/>
      <protection/>
    </xf>
    <xf numFmtId="191" fontId="25" fillId="0" borderId="0" xfId="15" applyNumberFormat="1" applyFont="1" applyFill="1" applyBorder="1" applyAlignment="1">
      <alignment horizontal="right" vertical="center"/>
      <protection/>
    </xf>
    <xf numFmtId="191" fontId="25" fillId="0" borderId="0" xfId="15" applyNumberFormat="1" applyFont="1" applyFill="1" applyBorder="1" applyAlignment="1">
      <alignment horizontal="right" vertical="top"/>
      <protection/>
    </xf>
    <xf numFmtId="191" fontId="25" fillId="0" borderId="11" xfId="15" applyNumberFormat="1" applyFont="1" applyFill="1" applyBorder="1" applyAlignment="1">
      <alignment horizontal="right" vertical="top"/>
      <protection/>
    </xf>
    <xf numFmtId="191" fontId="25" fillId="0" borderId="12" xfId="15" applyNumberFormat="1" applyFont="1" applyFill="1" applyBorder="1" applyAlignment="1">
      <alignment horizontal="right" vertical="top"/>
      <protection/>
    </xf>
    <xf numFmtId="191" fontId="26" fillId="0" borderId="11" xfId="15" applyNumberFormat="1" applyFont="1" applyFill="1" applyBorder="1" applyAlignment="1">
      <alignment horizontal="right" vertical="top"/>
      <protection/>
    </xf>
    <xf numFmtId="191" fontId="26" fillId="0" borderId="12" xfId="15" applyNumberFormat="1" applyFont="1" applyFill="1" applyBorder="1" applyAlignment="1">
      <alignment horizontal="right" vertical="top"/>
      <protection/>
    </xf>
    <xf numFmtId="0" fontId="5" fillId="0" borderId="6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top" indent="3"/>
    </xf>
    <xf numFmtId="191" fontId="26" fillId="0" borderId="11" xfId="0" applyNumberFormat="1" applyFont="1" applyFill="1" applyBorder="1" applyAlignment="1">
      <alignment horizontal="right" vertical="top"/>
    </xf>
    <xf numFmtId="191" fontId="26" fillId="0" borderId="18" xfId="0" applyNumberFormat="1" applyFont="1" applyFill="1" applyBorder="1" applyAlignment="1">
      <alignment horizontal="right" vertical="top"/>
    </xf>
    <xf numFmtId="191" fontId="26" fillId="0" borderId="12" xfId="0" applyNumberFormat="1" applyFont="1" applyFill="1" applyBorder="1" applyAlignment="1">
      <alignment horizontal="right" vertical="top"/>
    </xf>
    <xf numFmtId="0" fontId="11" fillId="2" borderId="0" xfId="0" applyFont="1" applyFill="1" applyAlignment="1">
      <alignment horizontal="right"/>
    </xf>
    <xf numFmtId="0" fontId="12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9" xfId="0" applyFont="1" applyFill="1" applyBorder="1" applyAlignment="1">
      <alignment horizontal="center" vertical="center"/>
    </xf>
    <xf numFmtId="191" fontId="25" fillId="2" borderId="6" xfId="0" applyNumberFormat="1" applyFont="1" applyFill="1" applyBorder="1" applyAlignment="1">
      <alignment horizontal="right" vertical="center"/>
    </xf>
    <xf numFmtId="191" fontId="25" fillId="2" borderId="6" xfId="0" applyNumberFormat="1" applyFont="1" applyFill="1" applyBorder="1" applyAlignment="1">
      <alignment horizontal="right" vertical="top"/>
    </xf>
    <xf numFmtId="191" fontId="26" fillId="2" borderId="6" xfId="0" applyNumberFormat="1" applyFont="1" applyFill="1" applyBorder="1" applyAlignment="1">
      <alignment horizontal="right" vertical="top"/>
    </xf>
    <xf numFmtId="191" fontId="26" fillId="2" borderId="11" xfId="0" applyNumberFormat="1" applyFont="1" applyFill="1" applyBorder="1" applyAlignment="1">
      <alignment horizontal="right" vertical="top"/>
    </xf>
    <xf numFmtId="191" fontId="7" fillId="2" borderId="6" xfId="0" applyNumberFormat="1" applyFont="1" applyFill="1" applyBorder="1" applyAlignment="1">
      <alignment horizontal="right" vertical="top"/>
    </xf>
    <xf numFmtId="191" fontId="7" fillId="2" borderId="11" xfId="0" applyNumberFormat="1" applyFont="1" applyFill="1" applyBorder="1" applyAlignment="1">
      <alignment horizontal="right" vertical="top"/>
    </xf>
    <xf numFmtId="186" fontId="6" fillId="2" borderId="0" xfId="0" applyNumberFormat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/>
    </xf>
    <xf numFmtId="0" fontId="5" fillId="2" borderId="0" xfId="0" applyFont="1" applyFill="1" applyAlignment="1">
      <alignment vertical="center"/>
    </xf>
    <xf numFmtId="0" fontId="5" fillId="2" borderId="19" xfId="0" applyFont="1" applyFill="1" applyBorder="1" applyAlignment="1">
      <alignment horizontal="distributed" vertical="center"/>
    </xf>
    <xf numFmtId="191" fontId="38" fillId="2" borderId="6" xfId="0" applyNumberFormat="1" applyFont="1" applyFill="1" applyBorder="1" applyAlignment="1">
      <alignment horizontal="right" vertical="center"/>
    </xf>
    <xf numFmtId="191" fontId="25" fillId="2" borderId="20" xfId="15" applyNumberFormat="1" applyFont="1" applyFill="1" applyBorder="1" applyAlignment="1">
      <alignment horizontal="right" vertical="center"/>
      <protection/>
    </xf>
    <xf numFmtId="191" fontId="25" fillId="2" borderId="10" xfId="15" applyNumberFormat="1" applyFont="1" applyFill="1" applyBorder="1" applyAlignment="1">
      <alignment horizontal="right" vertical="top"/>
      <protection/>
    </xf>
    <xf numFmtId="191" fontId="38" fillId="2" borderId="10" xfId="15" applyNumberFormat="1" applyFont="1" applyFill="1" applyBorder="1" applyAlignment="1">
      <alignment horizontal="right" vertical="top"/>
      <protection/>
    </xf>
    <xf numFmtId="191" fontId="26" fillId="2" borderId="10" xfId="15" applyNumberFormat="1" applyFont="1" applyFill="1" applyBorder="1" applyAlignment="1">
      <alignment horizontal="right" vertical="top"/>
      <protection/>
    </xf>
    <xf numFmtId="191" fontId="25" fillId="2" borderId="18" xfId="15" applyNumberFormat="1" applyFont="1" applyFill="1" applyBorder="1" applyAlignment="1">
      <alignment horizontal="right" vertical="top"/>
      <protection/>
    </xf>
    <xf numFmtId="191" fontId="26" fillId="2" borderId="18" xfId="15" applyNumberFormat="1" applyFont="1" applyFill="1" applyBorder="1" applyAlignment="1">
      <alignment horizontal="right" vertical="top"/>
      <protection/>
    </xf>
    <xf numFmtId="191" fontId="38" fillId="2" borderId="18" xfId="15" applyNumberFormat="1" applyFont="1" applyFill="1" applyBorder="1" applyAlignment="1">
      <alignment horizontal="right" vertical="top"/>
      <protection/>
    </xf>
    <xf numFmtId="0" fontId="5" fillId="2" borderId="15" xfId="0" applyFont="1" applyFill="1" applyBorder="1" applyAlignment="1" quotePrefix="1">
      <alignment horizontal="distributed" vertical="center"/>
    </xf>
    <xf numFmtId="191" fontId="25" fillId="2" borderId="16" xfId="15" applyNumberFormat="1" applyFont="1" applyFill="1" applyBorder="1" applyAlignment="1">
      <alignment horizontal="right" vertical="top"/>
      <protection/>
    </xf>
    <xf numFmtId="191" fontId="25" fillId="2" borderId="9" xfId="15" applyNumberFormat="1" applyFont="1" applyFill="1" applyBorder="1" applyAlignment="1">
      <alignment horizontal="right" vertical="top"/>
      <protection/>
    </xf>
    <xf numFmtId="191" fontId="38" fillId="2" borderId="6" xfId="15" applyNumberFormat="1" applyFont="1" applyFill="1" applyBorder="1" applyAlignment="1">
      <alignment horizontal="right" vertical="top"/>
      <protection/>
    </xf>
    <xf numFmtId="191" fontId="26" fillId="2" borderId="9" xfId="15" applyNumberFormat="1" applyFont="1" applyFill="1" applyBorder="1" applyAlignment="1">
      <alignment horizontal="right" vertical="top"/>
      <protection/>
    </xf>
    <xf numFmtId="191" fontId="25" fillId="2" borderId="13" xfId="15" applyNumberFormat="1" applyFont="1" applyFill="1" applyBorder="1" applyAlignment="1">
      <alignment horizontal="right" vertical="top"/>
      <protection/>
    </xf>
    <xf numFmtId="191" fontId="26" fillId="2" borderId="13" xfId="15" applyNumberFormat="1" applyFont="1" applyFill="1" applyBorder="1" applyAlignment="1">
      <alignment horizontal="right" vertical="top"/>
      <protection/>
    </xf>
    <xf numFmtId="191" fontId="25" fillId="2" borderId="6" xfId="15" applyNumberFormat="1" applyFont="1" applyFill="1" applyBorder="1" applyAlignment="1">
      <alignment horizontal="right" vertical="top"/>
      <protection/>
    </xf>
    <xf numFmtId="191" fontId="36" fillId="0" borderId="17" xfId="15" applyNumberFormat="1" applyFont="1" applyFill="1" applyBorder="1" applyAlignment="1">
      <alignment horizontal="right" vertical="center"/>
      <protection/>
    </xf>
    <xf numFmtId="191" fontId="25" fillId="0" borderId="10" xfId="15" applyNumberFormat="1" applyFont="1" applyFill="1" applyBorder="1" applyAlignment="1">
      <alignment horizontal="right" vertical="top"/>
      <protection/>
    </xf>
    <xf numFmtId="191" fontId="25" fillId="0" borderId="9" xfId="15" applyNumberFormat="1" applyFont="1" applyFill="1" applyBorder="1" applyAlignment="1">
      <alignment horizontal="right" vertical="top"/>
      <protection/>
    </xf>
    <xf numFmtId="191" fontId="38" fillId="0" borderId="10" xfId="15" applyNumberFormat="1" applyFont="1" applyFill="1" applyBorder="1" applyAlignment="1">
      <alignment horizontal="right" vertical="top"/>
      <protection/>
    </xf>
    <xf numFmtId="191" fontId="38" fillId="0" borderId="6" xfId="15" applyNumberFormat="1" applyFont="1" applyFill="1" applyBorder="1" applyAlignment="1">
      <alignment horizontal="right" vertical="top"/>
      <protection/>
    </xf>
    <xf numFmtId="0" fontId="5" fillId="0" borderId="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 quotePrefix="1">
      <alignment horizontal="distributed" vertical="center"/>
    </xf>
    <xf numFmtId="0" fontId="5" fillId="0" borderId="19" xfId="0" applyFont="1" applyFill="1" applyBorder="1" applyAlignment="1" quotePrefix="1">
      <alignment horizontal="distributed" vertical="center"/>
    </xf>
    <xf numFmtId="0" fontId="5" fillId="2" borderId="4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5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left" wrapText="1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4" xfId="0" applyFont="1" applyBorder="1" applyAlignment="1" quotePrefix="1">
      <alignment horizontal="distributed" vertical="center"/>
    </xf>
    <xf numFmtId="0" fontId="5" fillId="0" borderId="14" xfId="0" applyFont="1" applyBorder="1" applyAlignment="1">
      <alignment horizontal="distributed" vertical="center"/>
    </xf>
  </cellXfs>
  <cellStyles count="9">
    <cellStyle name="Normal" xfId="0"/>
    <cellStyle name="一般_易淹水第2期工作底稿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1257300</xdr:colOff>
      <xdr:row>2</xdr:row>
      <xdr:rowOff>66675</xdr:rowOff>
    </xdr:from>
    <xdr:to>
      <xdr:col>15</xdr:col>
      <xdr:colOff>0</xdr:colOff>
      <xdr:row>2</xdr:row>
      <xdr:rowOff>276225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2553950" y="67627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  <xdr:twoCellAnchor>
    <xdr:from>
      <xdr:col>14</xdr:col>
      <xdr:colOff>1257300</xdr:colOff>
      <xdr:row>2</xdr:row>
      <xdr:rowOff>66675</xdr:rowOff>
    </xdr:from>
    <xdr:to>
      <xdr:col>15</xdr:col>
      <xdr:colOff>0</xdr:colOff>
      <xdr:row>2</xdr:row>
      <xdr:rowOff>276225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553950" y="67627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/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zoomScale="75" zoomScaleNormal="75" zoomScaleSheetLayoutView="100" workbookViewId="0" topLeftCell="A1">
      <pane xSplit="1" ySplit="5" topLeftCell="B6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9.00390625" defaultRowHeight="15.75"/>
  <cols>
    <col min="1" max="1" width="25.125" style="19" customWidth="1"/>
    <col min="2" max="4" width="19.25390625" style="19" customWidth="1"/>
    <col min="5" max="7" width="16.625" style="19" customWidth="1"/>
    <col min="8" max="8" width="16.375" style="19" customWidth="1"/>
    <col min="9" max="9" width="16.625" style="25" customWidth="1"/>
    <col min="10" max="16384" width="9.00390625" style="19" customWidth="1"/>
  </cols>
  <sheetData>
    <row r="1" spans="1:9" ht="24.75" customHeight="1">
      <c r="A1" s="17"/>
      <c r="B1" s="18"/>
      <c r="C1" s="18"/>
      <c r="D1" s="80" t="s">
        <v>78</v>
      </c>
      <c r="E1" s="65" t="s">
        <v>79</v>
      </c>
      <c r="F1" s="8"/>
      <c r="G1" s="16"/>
      <c r="H1" s="18"/>
      <c r="I1" s="26"/>
    </row>
    <row r="2" spans="1:9" ht="24.75" customHeight="1">
      <c r="A2" s="20"/>
      <c r="B2" s="18"/>
      <c r="C2" s="18"/>
      <c r="D2" s="9" t="s">
        <v>30</v>
      </c>
      <c r="E2" s="10" t="s">
        <v>19</v>
      </c>
      <c r="F2" s="10"/>
      <c r="G2" s="18"/>
      <c r="H2" s="18"/>
      <c r="I2" s="26"/>
    </row>
    <row r="3" spans="1:9" ht="24.75" customHeight="1" thickBot="1">
      <c r="A3" s="27"/>
      <c r="B3" s="18"/>
      <c r="C3" s="18"/>
      <c r="D3" s="82" t="s">
        <v>192</v>
      </c>
      <c r="E3" s="23" t="s">
        <v>191</v>
      </c>
      <c r="F3" s="23"/>
      <c r="G3" s="18"/>
      <c r="H3" s="18"/>
      <c r="I3" s="28" t="s">
        <v>6</v>
      </c>
    </row>
    <row r="4" spans="1:9" s="23" customFormat="1" ht="24.75" customHeight="1">
      <c r="A4" s="265" t="s">
        <v>7</v>
      </c>
      <c r="B4" s="15" t="s">
        <v>37</v>
      </c>
      <c r="C4" s="31"/>
      <c r="D4" s="31"/>
      <c r="E4" s="24" t="s">
        <v>38</v>
      </c>
      <c r="F4" s="31"/>
      <c r="G4" s="32"/>
      <c r="H4" s="267" t="s">
        <v>39</v>
      </c>
      <c r="I4" s="263" t="s">
        <v>44</v>
      </c>
    </row>
    <row r="5" spans="1:9" s="23" customFormat="1" ht="38.25" customHeight="1">
      <c r="A5" s="266"/>
      <c r="B5" s="3" t="s">
        <v>4</v>
      </c>
      <c r="C5" s="11" t="s">
        <v>9</v>
      </c>
      <c r="D5" s="34" t="s">
        <v>10</v>
      </c>
      <c r="E5" s="11" t="s">
        <v>11</v>
      </c>
      <c r="F5" s="33" t="s">
        <v>46</v>
      </c>
      <c r="G5" s="4" t="s">
        <v>12</v>
      </c>
      <c r="H5" s="268"/>
      <c r="I5" s="264"/>
    </row>
    <row r="6" spans="1:9" s="44" customFormat="1" ht="31.5" customHeight="1">
      <c r="A6" s="74" t="s">
        <v>41</v>
      </c>
      <c r="B6" s="42">
        <f>B7+B11</f>
        <v>116479521000</v>
      </c>
      <c r="C6" s="42">
        <f aca="true" t="shared" si="0" ref="C6:I6">C7+C11</f>
        <v>0</v>
      </c>
      <c r="D6" s="48">
        <f t="shared" si="0"/>
        <v>116479521000</v>
      </c>
      <c r="E6" s="42">
        <f t="shared" si="0"/>
        <v>21662679000</v>
      </c>
      <c r="F6" s="42">
        <f t="shared" si="0"/>
        <v>32402425745</v>
      </c>
      <c r="G6" s="42">
        <f t="shared" si="0"/>
        <v>54065104745</v>
      </c>
      <c r="H6" s="42">
        <f t="shared" si="0"/>
        <v>0</v>
      </c>
      <c r="I6" s="43">
        <f t="shared" si="0"/>
        <v>54065104745</v>
      </c>
    </row>
    <row r="7" spans="1:9" s="14" customFormat="1" ht="23.25" customHeight="1">
      <c r="A7" s="62" t="s">
        <v>48</v>
      </c>
      <c r="B7" s="35">
        <f aca="true" t="shared" si="1" ref="B7:H7">B8</f>
        <v>116479521000</v>
      </c>
      <c r="C7" s="35">
        <f t="shared" si="1"/>
        <v>0</v>
      </c>
      <c r="D7" s="36">
        <f>B7+C7</f>
        <v>116479521000</v>
      </c>
      <c r="E7" s="35">
        <f t="shared" si="1"/>
        <v>21662679000</v>
      </c>
      <c r="F7" s="35">
        <f t="shared" si="1"/>
        <v>32402425745</v>
      </c>
      <c r="G7" s="35">
        <f>E7+F7</f>
        <v>54065104745</v>
      </c>
      <c r="H7" s="35">
        <f t="shared" si="1"/>
        <v>0</v>
      </c>
      <c r="I7" s="38">
        <f>I8</f>
        <v>54065104745</v>
      </c>
    </row>
    <row r="8" spans="1:9" s="14" customFormat="1" ht="23.25" customHeight="1">
      <c r="A8" s="30" t="s">
        <v>33</v>
      </c>
      <c r="B8" s="35">
        <f aca="true" t="shared" si="2" ref="B8:H8">B9+B10</f>
        <v>116479521000</v>
      </c>
      <c r="C8" s="35">
        <f t="shared" si="2"/>
        <v>0</v>
      </c>
      <c r="D8" s="36">
        <f>B8+C8</f>
        <v>116479521000</v>
      </c>
      <c r="E8" s="35">
        <f t="shared" si="2"/>
        <v>21662679000</v>
      </c>
      <c r="F8" s="35">
        <f t="shared" si="2"/>
        <v>32402425745</v>
      </c>
      <c r="G8" s="35">
        <f>E8+F8</f>
        <v>54065104745</v>
      </c>
      <c r="H8" s="35">
        <f t="shared" si="2"/>
        <v>0</v>
      </c>
      <c r="I8" s="38">
        <f>SUM(I9:I10)</f>
        <v>54065104745</v>
      </c>
    </row>
    <row r="9" spans="1:9" s="14" customFormat="1" ht="23.25" customHeight="1">
      <c r="A9" s="63" t="s">
        <v>34</v>
      </c>
      <c r="B9" s="39">
        <v>45000000000</v>
      </c>
      <c r="C9" s="39">
        <v>0</v>
      </c>
      <c r="D9" s="40">
        <f>B9+C9</f>
        <v>45000000000</v>
      </c>
      <c r="E9" s="39">
        <v>10000000000</v>
      </c>
      <c r="F9" s="39">
        <v>18106465745</v>
      </c>
      <c r="G9" s="39">
        <f>E9+F9</f>
        <v>28106465745</v>
      </c>
      <c r="H9" s="39">
        <v>0</v>
      </c>
      <c r="I9" s="41">
        <f>G9-H9</f>
        <v>28106465745</v>
      </c>
    </row>
    <row r="10" spans="1:9" s="14" customFormat="1" ht="23.25" customHeight="1">
      <c r="A10" s="63" t="s">
        <v>35</v>
      </c>
      <c r="B10" s="39">
        <v>71479521000</v>
      </c>
      <c r="C10" s="39">
        <v>0</v>
      </c>
      <c r="D10" s="40">
        <f>B10+C10</f>
        <v>71479521000</v>
      </c>
      <c r="E10" s="39">
        <v>11662679000</v>
      </c>
      <c r="F10" s="39">
        <v>14295960000</v>
      </c>
      <c r="G10" s="39">
        <f>E10+F10</f>
        <v>25958639000</v>
      </c>
      <c r="H10" s="39">
        <v>0</v>
      </c>
      <c r="I10" s="41">
        <f>G10-H10</f>
        <v>25958639000</v>
      </c>
    </row>
    <row r="11" spans="1:9" s="23" customFormat="1" ht="35.25" customHeight="1" hidden="1">
      <c r="A11" s="76" t="s">
        <v>53</v>
      </c>
      <c r="B11" s="35"/>
      <c r="C11" s="35">
        <v>0</v>
      </c>
      <c r="D11" s="36">
        <f>B11+C11</f>
        <v>0</v>
      </c>
      <c r="E11" s="35">
        <f>E12</f>
        <v>0</v>
      </c>
      <c r="F11" s="35"/>
      <c r="G11" s="35">
        <f>E11+F11</f>
        <v>0</v>
      </c>
      <c r="H11" s="35">
        <v>0</v>
      </c>
      <c r="I11" s="38">
        <f>G11-H11</f>
        <v>0</v>
      </c>
    </row>
    <row r="12" spans="1:9" s="23" customFormat="1" ht="21.75" customHeight="1">
      <c r="A12" s="58"/>
      <c r="B12" s="46"/>
      <c r="C12" s="46"/>
      <c r="D12" s="50"/>
      <c r="E12" s="46"/>
      <c r="F12" s="46"/>
      <c r="G12" s="46"/>
      <c r="H12" s="46"/>
      <c r="I12" s="51"/>
    </row>
    <row r="13" spans="1:9" s="23" customFormat="1" ht="21.75" customHeight="1">
      <c r="A13" s="58"/>
      <c r="B13" s="46"/>
      <c r="C13" s="46"/>
      <c r="D13" s="50"/>
      <c r="E13" s="46"/>
      <c r="F13" s="46"/>
      <c r="G13" s="46"/>
      <c r="H13" s="46"/>
      <c r="I13" s="47"/>
    </row>
    <row r="14" spans="1:9" s="23" customFormat="1" ht="21.75" customHeight="1">
      <c r="A14" s="59"/>
      <c r="B14" s="46"/>
      <c r="C14" s="46"/>
      <c r="D14" s="50"/>
      <c r="E14" s="46"/>
      <c r="F14" s="46"/>
      <c r="G14" s="46"/>
      <c r="H14" s="46"/>
      <c r="I14" s="51"/>
    </row>
    <row r="15" spans="1:9" s="23" customFormat="1" ht="21.75" customHeight="1">
      <c r="A15" s="59"/>
      <c r="B15" s="46"/>
      <c r="C15" s="46"/>
      <c r="D15" s="50"/>
      <c r="E15" s="46"/>
      <c r="F15" s="46"/>
      <c r="G15" s="46"/>
      <c r="H15" s="46"/>
      <c r="I15" s="51"/>
    </row>
    <row r="16" spans="1:9" s="23" customFormat="1" ht="21.75" customHeight="1">
      <c r="A16" s="58"/>
      <c r="B16" s="46"/>
      <c r="C16" s="46"/>
      <c r="D16" s="50"/>
      <c r="E16" s="46"/>
      <c r="F16" s="46"/>
      <c r="G16" s="46"/>
      <c r="H16" s="46"/>
      <c r="I16" s="51"/>
    </row>
    <row r="17" spans="1:9" s="23" customFormat="1" ht="21.75" customHeight="1">
      <c r="A17" s="45"/>
      <c r="B17" s="42"/>
      <c r="C17" s="42"/>
      <c r="D17" s="48"/>
      <c r="E17" s="42"/>
      <c r="F17" s="42"/>
      <c r="G17" s="42"/>
      <c r="H17" s="42"/>
      <c r="I17" s="49"/>
    </row>
    <row r="18" spans="1:9" s="23" customFormat="1" ht="21.75" customHeight="1">
      <c r="A18" s="57"/>
      <c r="B18" s="42"/>
      <c r="C18" s="42"/>
      <c r="D18" s="48"/>
      <c r="E18" s="42"/>
      <c r="F18" s="42"/>
      <c r="G18" s="42"/>
      <c r="H18" s="42"/>
      <c r="I18" s="49"/>
    </row>
    <row r="19" spans="1:9" s="23" customFormat="1" ht="21.75" customHeight="1">
      <c r="A19" s="58"/>
      <c r="B19" s="46"/>
      <c r="C19" s="46"/>
      <c r="D19" s="50"/>
      <c r="E19" s="46"/>
      <c r="F19" s="46"/>
      <c r="G19" s="46"/>
      <c r="H19" s="46"/>
      <c r="I19" s="51"/>
    </row>
    <row r="20" spans="1:9" s="23" customFormat="1" ht="21.75" customHeight="1">
      <c r="A20" s="58"/>
      <c r="B20" s="46"/>
      <c r="C20" s="46"/>
      <c r="D20" s="50"/>
      <c r="E20" s="46"/>
      <c r="F20" s="46"/>
      <c r="G20" s="46"/>
      <c r="H20" s="46"/>
      <c r="I20" s="51"/>
    </row>
    <row r="21" spans="1:9" s="23" customFormat="1" ht="21.75" customHeight="1">
      <c r="A21" s="58"/>
      <c r="B21" s="46"/>
      <c r="C21" s="46"/>
      <c r="D21" s="50"/>
      <c r="E21" s="46"/>
      <c r="F21" s="46"/>
      <c r="G21" s="46"/>
      <c r="H21" s="46"/>
      <c r="I21" s="51"/>
    </row>
    <row r="22" spans="1:9" s="23" customFormat="1" ht="21.75" customHeight="1">
      <c r="A22" s="45"/>
      <c r="B22" s="42"/>
      <c r="C22" s="42"/>
      <c r="D22" s="48"/>
      <c r="E22" s="42"/>
      <c r="F22" s="42"/>
      <c r="G22" s="42"/>
      <c r="H22" s="42"/>
      <c r="I22" s="49"/>
    </row>
    <row r="23" spans="1:9" s="23" customFormat="1" ht="21.75" customHeight="1">
      <c r="A23" s="57"/>
      <c r="B23" s="42"/>
      <c r="C23" s="42"/>
      <c r="D23" s="48"/>
      <c r="E23" s="42"/>
      <c r="F23" s="42"/>
      <c r="G23" s="42"/>
      <c r="H23" s="42"/>
      <c r="I23" s="49"/>
    </row>
    <row r="24" spans="1:9" s="23" customFormat="1" ht="21.75" customHeight="1">
      <c r="A24" s="58"/>
      <c r="B24" s="46"/>
      <c r="C24" s="46"/>
      <c r="D24" s="50"/>
      <c r="E24" s="46"/>
      <c r="F24" s="46"/>
      <c r="G24" s="46"/>
      <c r="H24" s="46"/>
      <c r="I24" s="51"/>
    </row>
    <row r="25" spans="1:9" s="23" customFormat="1" ht="21.75" customHeight="1">
      <c r="A25" s="58"/>
      <c r="B25" s="46"/>
      <c r="C25" s="46"/>
      <c r="D25" s="50"/>
      <c r="E25" s="46"/>
      <c r="F25" s="46"/>
      <c r="G25" s="46"/>
      <c r="H25" s="46"/>
      <c r="I25" s="51"/>
    </row>
    <row r="26" spans="1:9" s="23" customFormat="1" ht="21.75" customHeight="1">
      <c r="A26" s="45"/>
      <c r="B26" s="42"/>
      <c r="C26" s="42"/>
      <c r="D26" s="48"/>
      <c r="E26" s="42"/>
      <c r="F26" s="42"/>
      <c r="G26" s="42"/>
      <c r="H26" s="42"/>
      <c r="I26" s="49"/>
    </row>
    <row r="27" spans="1:9" s="23" customFormat="1" ht="21.75" customHeight="1">
      <c r="A27" s="45"/>
      <c r="B27" s="42"/>
      <c r="C27" s="42"/>
      <c r="D27" s="48"/>
      <c r="E27" s="42"/>
      <c r="F27" s="42"/>
      <c r="G27" s="42"/>
      <c r="H27" s="42"/>
      <c r="I27" s="49"/>
    </row>
    <row r="28" spans="1:9" s="23" customFormat="1" ht="21.75" customHeight="1">
      <c r="A28" s="45"/>
      <c r="B28" s="42"/>
      <c r="C28" s="42"/>
      <c r="D28" s="48"/>
      <c r="E28" s="42"/>
      <c r="F28" s="42"/>
      <c r="G28" s="42"/>
      <c r="H28" s="42"/>
      <c r="I28" s="49"/>
    </row>
    <row r="29" spans="1:9" s="23" customFormat="1" ht="21.75" customHeight="1">
      <c r="A29" s="45"/>
      <c r="B29" s="42"/>
      <c r="C29" s="42"/>
      <c r="D29" s="48"/>
      <c r="E29" s="42"/>
      <c r="F29" s="42"/>
      <c r="G29" s="42"/>
      <c r="H29" s="42"/>
      <c r="I29" s="49"/>
    </row>
    <row r="30" spans="1:9" s="23" customFormat="1" ht="21.75" customHeight="1">
      <c r="A30" s="45"/>
      <c r="B30" s="42"/>
      <c r="C30" s="42"/>
      <c r="D30" s="48"/>
      <c r="E30" s="42"/>
      <c r="F30" s="42"/>
      <c r="G30" s="42"/>
      <c r="H30" s="42"/>
      <c r="I30" s="49"/>
    </row>
    <row r="31" spans="1:9" s="23" customFormat="1" ht="21.75" customHeight="1">
      <c r="A31" s="45"/>
      <c r="B31" s="42"/>
      <c r="C31" s="42"/>
      <c r="D31" s="48"/>
      <c r="E31" s="42"/>
      <c r="F31" s="42"/>
      <c r="G31" s="42"/>
      <c r="H31" s="42"/>
      <c r="I31" s="49"/>
    </row>
    <row r="32" spans="1:9" s="23" customFormat="1" ht="47.25" customHeight="1" thickBot="1">
      <c r="A32" s="60"/>
      <c r="B32" s="55"/>
      <c r="C32" s="55"/>
      <c r="D32" s="61"/>
      <c r="E32" s="55"/>
      <c r="F32" s="55"/>
      <c r="G32" s="55"/>
      <c r="H32" s="55"/>
      <c r="I32" s="56"/>
    </row>
    <row r="33" spans="1:9" ht="18.75" customHeight="1">
      <c r="A33" s="12"/>
      <c r="B33" s="13"/>
      <c r="C33" s="13"/>
      <c r="D33" s="13"/>
      <c r="E33" s="13"/>
      <c r="F33" s="13"/>
      <c r="G33" s="13"/>
      <c r="H33" s="13"/>
      <c r="I33" s="13"/>
    </row>
    <row r="34" spans="1:9" ht="18.75" customHeight="1">
      <c r="A34" s="5"/>
      <c r="B34" s="6"/>
      <c r="C34" s="6"/>
      <c r="D34" s="6"/>
      <c r="E34" s="6"/>
      <c r="F34" s="6"/>
      <c r="G34" s="6"/>
      <c r="H34" s="6"/>
      <c r="I34" s="6"/>
    </row>
    <row r="35" ht="19.5" customHeight="1"/>
  </sheetData>
  <mergeCells count="3">
    <mergeCell ref="I4:I5"/>
    <mergeCell ref="A4:A5"/>
    <mergeCell ref="H4:H5"/>
  </mergeCells>
  <printOptions horizontalCentered="1"/>
  <pageMargins left="0.6692913385826772" right="0.6692913385826772" top="0.9448818897637796" bottom="0.7874015748031497" header="0.5118110236220472" footer="0.31496062992125984"/>
  <pageSetup firstPageNumber="40" useFirstPageNumber="1" horizontalDpi="600" verticalDpi="600" orientation="portrait" pageOrder="overThenDown" paperSize="9" r:id="rId1"/>
  <headerFooter alignWithMargins="0">
    <oddFooter>&amp;C&amp;"新細明體,標準"丙&amp;"Times New Roman,標準"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="75" zoomScaleNormal="75" zoomScaleSheetLayoutView="100" workbookViewId="0" topLeftCell="A1">
      <pane xSplit="1" ySplit="5" topLeftCell="B6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G28" sqref="G28"/>
    </sheetView>
  </sheetViews>
  <sheetFormatPr defaultColWidth="9.00390625" defaultRowHeight="15.75"/>
  <cols>
    <col min="1" max="1" width="25.125" style="19" customWidth="1"/>
    <col min="2" max="4" width="19.25390625" style="19" customWidth="1"/>
    <col min="5" max="6" width="27.625" style="19" customWidth="1"/>
    <col min="7" max="7" width="27.625" style="25" customWidth="1"/>
    <col min="8" max="16384" width="9.00390625" style="19" customWidth="1"/>
  </cols>
  <sheetData>
    <row r="1" spans="1:7" ht="24.75" customHeight="1">
      <c r="A1" s="17"/>
      <c r="B1" s="18"/>
      <c r="C1" s="18"/>
      <c r="D1" s="80" t="s">
        <v>78</v>
      </c>
      <c r="E1" s="65" t="s">
        <v>79</v>
      </c>
      <c r="G1" s="26"/>
    </row>
    <row r="2" spans="1:7" ht="24.75" customHeight="1">
      <c r="A2" s="20"/>
      <c r="B2" s="18"/>
      <c r="C2" s="18"/>
      <c r="D2" s="9" t="s">
        <v>31</v>
      </c>
      <c r="E2" s="10" t="s">
        <v>32</v>
      </c>
      <c r="G2" s="26"/>
    </row>
    <row r="3" spans="1:7" s="23" customFormat="1" ht="24.75" customHeight="1" thickBot="1">
      <c r="A3" s="22"/>
      <c r="B3" s="21"/>
      <c r="C3" s="21"/>
      <c r="D3" s="82" t="s">
        <v>80</v>
      </c>
      <c r="E3" s="23" t="s">
        <v>191</v>
      </c>
      <c r="G3" s="29" t="s">
        <v>13</v>
      </c>
    </row>
    <row r="4" spans="1:7" s="23" customFormat="1" ht="24.75" customHeight="1">
      <c r="A4" s="265" t="s">
        <v>7</v>
      </c>
      <c r="B4" s="1" t="s">
        <v>8</v>
      </c>
      <c r="C4" s="7"/>
      <c r="D4" s="24"/>
      <c r="E4" s="272" t="s">
        <v>14</v>
      </c>
      <c r="F4" s="274" t="s">
        <v>40</v>
      </c>
      <c r="G4" s="270" t="s">
        <v>15</v>
      </c>
    </row>
    <row r="5" spans="1:7" s="23" customFormat="1" ht="24.75" customHeight="1">
      <c r="A5" s="266"/>
      <c r="B5" s="3" t="s">
        <v>4</v>
      </c>
      <c r="C5" s="4" t="s">
        <v>16</v>
      </c>
      <c r="D5" s="2" t="s">
        <v>5</v>
      </c>
      <c r="E5" s="273"/>
      <c r="F5" s="275"/>
      <c r="G5" s="271"/>
    </row>
    <row r="6" spans="1:7" s="44" customFormat="1" ht="32.25" customHeight="1">
      <c r="A6" s="74" t="s">
        <v>42</v>
      </c>
      <c r="B6" s="42">
        <f aca="true" t="shared" si="0" ref="B6:G6">B7+B11</f>
        <v>116479521000</v>
      </c>
      <c r="C6" s="42">
        <f t="shared" si="0"/>
        <v>0</v>
      </c>
      <c r="D6" s="42">
        <f t="shared" si="0"/>
        <v>116479521000</v>
      </c>
      <c r="E6" s="42">
        <f t="shared" si="0"/>
        <v>109258639000</v>
      </c>
      <c r="F6" s="42">
        <f t="shared" si="0"/>
        <v>55193534255</v>
      </c>
      <c r="G6" s="43">
        <f t="shared" si="0"/>
        <v>54065104745</v>
      </c>
    </row>
    <row r="7" spans="1:7" s="14" customFormat="1" ht="22.5" customHeight="1">
      <c r="A7" s="62" t="s">
        <v>48</v>
      </c>
      <c r="B7" s="35">
        <f>B8</f>
        <v>116479521000</v>
      </c>
      <c r="C7" s="35">
        <f>C8</f>
        <v>0</v>
      </c>
      <c r="D7" s="35">
        <f>B7+C7</f>
        <v>116479521000</v>
      </c>
      <c r="E7" s="35">
        <f>E8</f>
        <v>109258639000</v>
      </c>
      <c r="F7" s="35">
        <f>F8</f>
        <v>55193534255</v>
      </c>
      <c r="G7" s="37">
        <f>G8</f>
        <v>54065104745</v>
      </c>
    </row>
    <row r="8" spans="1:7" s="14" customFormat="1" ht="22.5" customHeight="1">
      <c r="A8" s="30" t="s">
        <v>33</v>
      </c>
      <c r="B8" s="35">
        <f>B9+B10</f>
        <v>116479521000</v>
      </c>
      <c r="C8" s="35">
        <f>C9+C10</f>
        <v>0</v>
      </c>
      <c r="D8" s="35">
        <f>B8+C8</f>
        <v>116479521000</v>
      </c>
      <c r="E8" s="35">
        <f>E9+E10</f>
        <v>109258639000</v>
      </c>
      <c r="F8" s="35">
        <f>F9+F10</f>
        <v>55193534255</v>
      </c>
      <c r="G8" s="37">
        <f>SUM(G9:G10)</f>
        <v>54065104745</v>
      </c>
    </row>
    <row r="9" spans="1:7" s="14" customFormat="1" ht="21.75" customHeight="1">
      <c r="A9" s="63" t="s">
        <v>34</v>
      </c>
      <c r="B9" s="39">
        <f>'融資本年度'!B9</f>
        <v>45000000000</v>
      </c>
      <c r="C9" s="39">
        <v>0</v>
      </c>
      <c r="D9" s="39">
        <f>B9+C9</f>
        <v>45000000000</v>
      </c>
      <c r="E9" s="39">
        <f>35000000000+'融資本年度'!E9</f>
        <v>45000000000</v>
      </c>
      <c r="F9" s="39">
        <f>16893534255+'融資本年度'!H9</f>
        <v>16893534255</v>
      </c>
      <c r="G9" s="64">
        <f>E9-F9</f>
        <v>28106465745</v>
      </c>
    </row>
    <row r="10" spans="1:7" s="14" customFormat="1" ht="22.5" customHeight="1">
      <c r="A10" s="63" t="s">
        <v>35</v>
      </c>
      <c r="B10" s="39">
        <f>'融資本年度'!B10</f>
        <v>71479521000</v>
      </c>
      <c r="C10" s="39">
        <v>0</v>
      </c>
      <c r="D10" s="39">
        <f>B10+C10</f>
        <v>71479521000</v>
      </c>
      <c r="E10" s="39">
        <f>52595960000+'融資本年度'!E10</f>
        <v>64258639000</v>
      </c>
      <c r="F10" s="39">
        <f>38300000000+'融資本年度'!H10</f>
        <v>38300000000</v>
      </c>
      <c r="G10" s="64">
        <f>E10-F10</f>
        <v>25958639000</v>
      </c>
    </row>
    <row r="11" spans="1:7" s="14" customFormat="1" ht="34.5" customHeight="1" hidden="1">
      <c r="A11" s="76" t="s">
        <v>49</v>
      </c>
      <c r="B11" s="35"/>
      <c r="C11" s="35">
        <v>0</v>
      </c>
      <c r="D11" s="35">
        <f>B11+C11</f>
        <v>0</v>
      </c>
      <c r="E11" s="35"/>
      <c r="F11" s="35">
        <f>F12</f>
        <v>0</v>
      </c>
      <c r="G11" s="37">
        <f>E11-F12</f>
        <v>0</v>
      </c>
    </row>
    <row r="12" spans="1:7" s="23" customFormat="1" ht="21.75" customHeight="1">
      <c r="A12" s="52"/>
      <c r="B12" s="46"/>
      <c r="C12" s="46"/>
      <c r="D12" s="46"/>
      <c r="E12" s="46"/>
      <c r="F12" s="46"/>
      <c r="G12" s="51"/>
    </row>
    <row r="13" spans="1:7" s="23" customFormat="1" ht="21.75" customHeight="1">
      <c r="A13" s="52"/>
      <c r="B13" s="46"/>
      <c r="C13" s="46"/>
      <c r="D13" s="46"/>
      <c r="E13" s="46"/>
      <c r="F13" s="46"/>
      <c r="G13" s="51"/>
    </row>
    <row r="14" spans="1:7" s="23" customFormat="1" ht="21.75" customHeight="1">
      <c r="A14" s="53"/>
      <c r="B14" s="46"/>
      <c r="C14" s="46"/>
      <c r="D14" s="46"/>
      <c r="E14" s="46"/>
      <c r="F14" s="46"/>
      <c r="G14" s="51"/>
    </row>
    <row r="15" spans="1:7" s="23" customFormat="1" ht="21.75" customHeight="1">
      <c r="A15" s="45"/>
      <c r="B15" s="46"/>
      <c r="C15" s="46"/>
      <c r="D15" s="46"/>
      <c r="E15" s="46"/>
      <c r="F15" s="46"/>
      <c r="G15" s="51"/>
    </row>
    <row r="16" spans="1:7" s="23" customFormat="1" ht="21.75" customHeight="1">
      <c r="A16" s="52"/>
      <c r="B16" s="46"/>
      <c r="C16" s="46"/>
      <c r="D16" s="46"/>
      <c r="E16" s="46"/>
      <c r="F16" s="46"/>
      <c r="G16" s="51"/>
    </row>
    <row r="17" spans="1:7" s="23" customFormat="1" ht="21.75" customHeight="1">
      <c r="A17" s="52"/>
      <c r="B17" s="46"/>
      <c r="C17" s="46"/>
      <c r="D17" s="46"/>
      <c r="E17" s="46"/>
      <c r="F17" s="46"/>
      <c r="G17" s="51"/>
    </row>
    <row r="18" spans="1:7" s="23" customFormat="1" ht="21.75" customHeight="1">
      <c r="A18" s="53"/>
      <c r="B18" s="46"/>
      <c r="C18" s="46"/>
      <c r="D18" s="46"/>
      <c r="E18" s="46"/>
      <c r="F18" s="46"/>
      <c r="G18" s="51"/>
    </row>
    <row r="19" spans="1:7" s="23" customFormat="1" ht="21.75" customHeight="1">
      <c r="A19" s="45"/>
      <c r="B19" s="46"/>
      <c r="C19" s="46"/>
      <c r="D19" s="46"/>
      <c r="E19" s="46"/>
      <c r="F19" s="46"/>
      <c r="G19" s="51"/>
    </row>
    <row r="20" spans="1:7" s="23" customFormat="1" ht="21.75" customHeight="1">
      <c r="A20" s="52"/>
      <c r="B20" s="46"/>
      <c r="C20" s="46"/>
      <c r="D20" s="46"/>
      <c r="E20" s="46"/>
      <c r="F20" s="46"/>
      <c r="G20" s="51"/>
    </row>
    <row r="21" spans="1:7" s="23" customFormat="1" ht="21.75" customHeight="1">
      <c r="A21" s="52"/>
      <c r="B21" s="46"/>
      <c r="C21" s="46"/>
      <c r="D21" s="46"/>
      <c r="E21" s="46"/>
      <c r="F21" s="46"/>
      <c r="G21" s="51"/>
    </row>
    <row r="22" spans="1:7" s="23" customFormat="1" ht="21.75" customHeight="1">
      <c r="A22" s="53"/>
      <c r="B22" s="46"/>
      <c r="C22" s="46"/>
      <c r="D22" s="46"/>
      <c r="E22" s="46"/>
      <c r="F22" s="46"/>
      <c r="G22" s="51"/>
    </row>
    <row r="23" spans="1:7" s="23" customFormat="1" ht="21.75" customHeight="1">
      <c r="A23" s="53"/>
      <c r="B23" s="46"/>
      <c r="C23" s="46"/>
      <c r="D23" s="46"/>
      <c r="E23" s="46"/>
      <c r="F23" s="46"/>
      <c r="G23" s="51"/>
    </row>
    <row r="24" spans="1:7" s="23" customFormat="1" ht="21.75" customHeight="1">
      <c r="A24" s="53"/>
      <c r="B24" s="46"/>
      <c r="C24" s="46"/>
      <c r="D24" s="46"/>
      <c r="E24" s="46"/>
      <c r="F24" s="46"/>
      <c r="G24" s="51"/>
    </row>
    <row r="25" spans="1:7" s="23" customFormat="1" ht="21.75" customHeight="1">
      <c r="A25" s="53"/>
      <c r="B25" s="46"/>
      <c r="C25" s="46"/>
      <c r="D25" s="46"/>
      <c r="E25" s="46"/>
      <c r="F25" s="46"/>
      <c r="G25" s="51"/>
    </row>
    <row r="26" spans="1:7" s="23" customFormat="1" ht="21.75" customHeight="1">
      <c r="A26" s="53"/>
      <c r="B26" s="46"/>
      <c r="C26" s="46"/>
      <c r="D26" s="46"/>
      <c r="E26" s="46"/>
      <c r="F26" s="46"/>
      <c r="G26" s="51"/>
    </row>
    <row r="27" spans="1:7" s="23" customFormat="1" ht="21.75" customHeight="1">
      <c r="A27" s="53"/>
      <c r="B27" s="46"/>
      <c r="C27" s="46"/>
      <c r="D27" s="46"/>
      <c r="E27" s="46"/>
      <c r="F27" s="46"/>
      <c r="G27" s="51"/>
    </row>
    <row r="28" spans="1:7" s="23" customFormat="1" ht="21.75" customHeight="1">
      <c r="A28" s="53"/>
      <c r="B28" s="46"/>
      <c r="C28" s="46"/>
      <c r="D28" s="46"/>
      <c r="E28" s="46"/>
      <c r="F28" s="46"/>
      <c r="G28" s="51"/>
    </row>
    <row r="29" spans="1:7" s="23" customFormat="1" ht="21.75" customHeight="1">
      <c r="A29" s="53"/>
      <c r="B29" s="46"/>
      <c r="C29" s="46"/>
      <c r="D29" s="46"/>
      <c r="E29" s="46"/>
      <c r="F29" s="46"/>
      <c r="G29" s="51"/>
    </row>
    <row r="30" spans="1:7" s="23" customFormat="1" ht="21.75" customHeight="1">
      <c r="A30" s="53"/>
      <c r="B30" s="46"/>
      <c r="C30" s="46"/>
      <c r="D30" s="46"/>
      <c r="E30" s="46"/>
      <c r="F30" s="46"/>
      <c r="G30" s="51"/>
    </row>
    <row r="31" spans="1:7" s="23" customFormat="1" ht="21.75" customHeight="1">
      <c r="A31" s="53"/>
      <c r="B31" s="46"/>
      <c r="C31" s="46"/>
      <c r="D31" s="46"/>
      <c r="E31" s="46"/>
      <c r="F31" s="46"/>
      <c r="G31" s="51"/>
    </row>
    <row r="32" spans="1:7" s="23" customFormat="1" ht="21.75" customHeight="1">
      <c r="A32" s="53"/>
      <c r="B32" s="46"/>
      <c r="C32" s="46"/>
      <c r="D32" s="46"/>
      <c r="E32" s="46"/>
      <c r="F32" s="46"/>
      <c r="G32" s="51"/>
    </row>
    <row r="33" spans="1:7" s="23" customFormat="1" ht="39.75" customHeight="1" thickBot="1">
      <c r="A33" s="54"/>
      <c r="B33" s="55"/>
      <c r="C33" s="55"/>
      <c r="D33" s="55"/>
      <c r="E33" s="55"/>
      <c r="F33" s="55"/>
      <c r="G33" s="56"/>
    </row>
    <row r="34" spans="1:7" s="25" customFormat="1" ht="16.5">
      <c r="A34" s="269"/>
      <c r="B34" s="269"/>
      <c r="C34" s="269"/>
      <c r="D34" s="269"/>
      <c r="E34" s="269"/>
      <c r="F34" s="269"/>
      <c r="G34" s="269"/>
    </row>
    <row r="35" ht="24.75" customHeight="1"/>
    <row r="36" ht="24.75" customHeight="1"/>
  </sheetData>
  <mergeCells count="5">
    <mergeCell ref="A34:G34"/>
    <mergeCell ref="G4:G5"/>
    <mergeCell ref="E4:E5"/>
    <mergeCell ref="F4:F5"/>
    <mergeCell ref="A4:A5"/>
  </mergeCells>
  <printOptions horizontalCentered="1"/>
  <pageMargins left="0.6692913385826772" right="0.6692913385826772" top="0.9448818897637796" bottom="0.7874015748031497" header="0.5118110236220472" footer="0.31496062992125984"/>
  <pageSetup firstPageNumber="42" useFirstPageNumber="1" horizontalDpi="600" verticalDpi="600" orientation="portrait" pageOrder="overThenDown" paperSize="9" r:id="rId1"/>
  <headerFooter alignWithMargins="0">
    <oddFooter>&amp;C&amp;"新細明體,標準"丙&amp;"Times New Roman,標準"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="75" zoomScaleNormal="75" workbookViewId="0" topLeftCell="A1">
      <selection activeCell="G28" sqref="G28"/>
    </sheetView>
  </sheetViews>
  <sheetFormatPr defaultColWidth="9.00390625" defaultRowHeight="15.75"/>
  <cols>
    <col min="1" max="4" width="2.25390625" style="141" customWidth="1"/>
    <col min="5" max="5" width="24.625" style="73" customWidth="1"/>
    <col min="6" max="8" width="16.375" style="141" customWidth="1"/>
    <col min="9" max="12" width="16.50390625" style="141" customWidth="1"/>
    <col min="13" max="13" width="16.50390625" style="171" customWidth="1"/>
    <col min="14" max="16384" width="9.00390625" style="141" customWidth="1"/>
  </cols>
  <sheetData>
    <row r="1" spans="1:13" ht="24.75" customHeight="1">
      <c r="A1" s="136"/>
      <c r="B1" s="137"/>
      <c r="C1" s="138"/>
      <c r="D1" s="139"/>
      <c r="E1" s="89"/>
      <c r="F1" s="140"/>
      <c r="G1" s="140"/>
      <c r="H1" s="80" t="s">
        <v>78</v>
      </c>
      <c r="I1" s="65" t="s">
        <v>79</v>
      </c>
      <c r="K1" s="68"/>
      <c r="L1" s="68"/>
      <c r="M1" s="142"/>
    </row>
    <row r="2" spans="1:13" ht="24.75" customHeight="1">
      <c r="A2" s="136"/>
      <c r="B2" s="143"/>
      <c r="C2" s="143"/>
      <c r="D2" s="144"/>
      <c r="E2" s="92"/>
      <c r="F2" s="140"/>
      <c r="G2" s="140"/>
      <c r="H2" s="81" t="s">
        <v>59</v>
      </c>
      <c r="I2" s="68" t="s">
        <v>19</v>
      </c>
      <c r="K2" s="140"/>
      <c r="L2" s="140"/>
      <c r="M2" s="142"/>
    </row>
    <row r="3" spans="1:13" s="146" customFormat="1" ht="24.75" customHeight="1" thickBot="1">
      <c r="A3" s="145"/>
      <c r="B3" s="145"/>
      <c r="C3" s="145"/>
      <c r="D3" s="145"/>
      <c r="E3" s="93"/>
      <c r="F3" s="145"/>
      <c r="G3" s="145"/>
      <c r="H3" s="82" t="s">
        <v>192</v>
      </c>
      <c r="I3" s="23" t="s">
        <v>191</v>
      </c>
      <c r="K3" s="145"/>
      <c r="L3" s="145"/>
      <c r="M3" s="147" t="s">
        <v>60</v>
      </c>
    </row>
    <row r="4" spans="1:13" s="150" customFormat="1" ht="24.75" customHeight="1">
      <c r="A4" s="83" t="s">
        <v>61</v>
      </c>
      <c r="B4" s="148"/>
      <c r="C4" s="148"/>
      <c r="D4" s="148"/>
      <c r="E4" s="96"/>
      <c r="F4" s="83" t="s">
        <v>62</v>
      </c>
      <c r="G4" s="148"/>
      <c r="H4" s="149"/>
      <c r="I4" s="96" t="s">
        <v>38</v>
      </c>
      <c r="J4" s="148"/>
      <c r="K4" s="148"/>
      <c r="L4" s="253" t="s">
        <v>63</v>
      </c>
      <c r="M4" s="255" t="s">
        <v>44</v>
      </c>
    </row>
    <row r="5" spans="1:13" s="150" customFormat="1" ht="35.25" customHeight="1">
      <c r="A5" s="101" t="s">
        <v>0</v>
      </c>
      <c r="B5" s="101" t="s">
        <v>1</v>
      </c>
      <c r="C5" s="101" t="s">
        <v>2</v>
      </c>
      <c r="D5" s="101" t="s">
        <v>3</v>
      </c>
      <c r="E5" s="102" t="s">
        <v>17</v>
      </c>
      <c r="F5" s="103" t="s">
        <v>64</v>
      </c>
      <c r="G5" s="151" t="s">
        <v>65</v>
      </c>
      <c r="H5" s="72" t="s">
        <v>66</v>
      </c>
      <c r="I5" s="84" t="s">
        <v>67</v>
      </c>
      <c r="J5" s="84" t="s">
        <v>45</v>
      </c>
      <c r="K5" s="72" t="s">
        <v>66</v>
      </c>
      <c r="L5" s="254"/>
      <c r="M5" s="256"/>
    </row>
    <row r="6" spans="1:13" s="154" customFormat="1" ht="21" customHeight="1">
      <c r="A6" s="106"/>
      <c r="B6" s="106"/>
      <c r="C6" s="106"/>
      <c r="D6" s="107" t="s">
        <v>68</v>
      </c>
      <c r="E6" s="108" t="s">
        <v>69</v>
      </c>
      <c r="F6" s="152">
        <f aca="true" t="shared" si="0" ref="F6:M6">SUM(F7,F14,F39)</f>
        <v>28720000</v>
      </c>
      <c r="G6" s="152">
        <f t="shared" si="0"/>
        <v>0</v>
      </c>
      <c r="H6" s="152">
        <f t="shared" si="0"/>
        <v>28720000</v>
      </c>
      <c r="I6" s="152">
        <f t="shared" si="0"/>
        <v>6371000</v>
      </c>
      <c r="J6" s="152">
        <f t="shared" si="0"/>
        <v>0</v>
      </c>
      <c r="K6" s="152">
        <f t="shared" si="0"/>
        <v>6371000</v>
      </c>
      <c r="L6" s="152">
        <f t="shared" si="0"/>
        <v>31120479</v>
      </c>
      <c r="M6" s="153">
        <f t="shared" si="0"/>
        <v>-24749479</v>
      </c>
    </row>
    <row r="7" spans="1:13" s="156" customFormat="1" ht="21" customHeight="1">
      <c r="A7" s="78">
        <v>1</v>
      </c>
      <c r="B7" s="78"/>
      <c r="C7" s="78"/>
      <c r="D7" s="78"/>
      <c r="E7" s="117" t="s">
        <v>81</v>
      </c>
      <c r="F7" s="77">
        <f>SUM(F8,F11)</f>
        <v>28720000</v>
      </c>
      <c r="G7" s="77">
        <f aca="true" t="shared" si="1" ref="G7:M7">SUM(G8,G11)</f>
        <v>0</v>
      </c>
      <c r="H7" s="77">
        <f t="shared" si="1"/>
        <v>28720000</v>
      </c>
      <c r="I7" s="77">
        <f t="shared" si="1"/>
        <v>6371000</v>
      </c>
      <c r="J7" s="77">
        <f t="shared" si="1"/>
        <v>0</v>
      </c>
      <c r="K7" s="77">
        <f t="shared" si="1"/>
        <v>6371000</v>
      </c>
      <c r="L7" s="155">
        <f t="shared" si="1"/>
        <v>4175267</v>
      </c>
      <c r="M7" s="85">
        <f t="shared" si="1"/>
        <v>2195733</v>
      </c>
    </row>
    <row r="8" spans="1:13" s="156" customFormat="1" ht="21" customHeight="1">
      <c r="A8" s="78"/>
      <c r="B8" s="78">
        <v>1</v>
      </c>
      <c r="C8" s="78"/>
      <c r="D8" s="78"/>
      <c r="E8" s="118" t="s">
        <v>55</v>
      </c>
      <c r="F8" s="77">
        <f aca="true" t="shared" si="2" ref="F8:M12">SUM(F9)</f>
        <v>28720000</v>
      </c>
      <c r="G8" s="77">
        <f t="shared" si="2"/>
        <v>0</v>
      </c>
      <c r="H8" s="77">
        <f t="shared" si="2"/>
        <v>28720000</v>
      </c>
      <c r="I8" s="77">
        <f t="shared" si="2"/>
        <v>6371000</v>
      </c>
      <c r="J8" s="77">
        <f t="shared" si="2"/>
        <v>0</v>
      </c>
      <c r="K8" s="77">
        <f t="shared" si="2"/>
        <v>6371000</v>
      </c>
      <c r="L8" s="77">
        <f t="shared" si="2"/>
        <v>4127467</v>
      </c>
      <c r="M8" s="111">
        <f t="shared" si="2"/>
        <v>2243533</v>
      </c>
    </row>
    <row r="9" spans="1:13" s="157" customFormat="1" ht="21" customHeight="1">
      <c r="A9" s="78"/>
      <c r="B9" s="78"/>
      <c r="C9" s="78">
        <v>1</v>
      </c>
      <c r="D9" s="78"/>
      <c r="E9" s="119" t="s">
        <v>82</v>
      </c>
      <c r="F9" s="75">
        <f t="shared" si="2"/>
        <v>28720000</v>
      </c>
      <c r="G9" s="75">
        <f t="shared" si="2"/>
        <v>0</v>
      </c>
      <c r="H9" s="75">
        <f t="shared" si="2"/>
        <v>28720000</v>
      </c>
      <c r="I9" s="75">
        <f t="shared" si="2"/>
        <v>6371000</v>
      </c>
      <c r="J9" s="75">
        <f t="shared" si="2"/>
        <v>0</v>
      </c>
      <c r="K9" s="75">
        <f t="shared" si="2"/>
        <v>6371000</v>
      </c>
      <c r="L9" s="75">
        <f t="shared" si="2"/>
        <v>4127467</v>
      </c>
      <c r="M9" s="79">
        <f t="shared" si="2"/>
        <v>2243533</v>
      </c>
    </row>
    <row r="10" spans="1:13" s="157" customFormat="1" ht="21" customHeight="1">
      <c r="A10" s="78"/>
      <c r="B10" s="78"/>
      <c r="C10" s="78"/>
      <c r="D10" s="78">
        <v>1</v>
      </c>
      <c r="E10" s="120" t="s">
        <v>83</v>
      </c>
      <c r="F10" s="75">
        <v>28720000</v>
      </c>
      <c r="G10" s="75">
        <v>0</v>
      </c>
      <c r="H10" s="75">
        <f>SUM(F10:G10)</f>
        <v>28720000</v>
      </c>
      <c r="I10" s="75">
        <v>6371000</v>
      </c>
      <c r="J10" s="75">
        <v>0</v>
      </c>
      <c r="K10" s="75">
        <f>SUM(I10:J10)</f>
        <v>6371000</v>
      </c>
      <c r="L10" s="75">
        <v>4127467</v>
      </c>
      <c r="M10" s="79">
        <f>K10-L10</f>
        <v>2243533</v>
      </c>
    </row>
    <row r="11" spans="1:13" s="156" customFormat="1" ht="21" customHeight="1">
      <c r="A11" s="78"/>
      <c r="B11" s="78">
        <v>2</v>
      </c>
      <c r="C11" s="209"/>
      <c r="D11" s="209"/>
      <c r="E11" s="118" t="s">
        <v>193</v>
      </c>
      <c r="F11" s="77">
        <f t="shared" si="2"/>
        <v>0</v>
      </c>
      <c r="G11" s="77">
        <f t="shared" si="2"/>
        <v>0</v>
      </c>
      <c r="H11" s="77">
        <f t="shared" si="2"/>
        <v>0</v>
      </c>
      <c r="I11" s="77">
        <f t="shared" si="2"/>
        <v>0</v>
      </c>
      <c r="J11" s="77">
        <f t="shared" si="2"/>
        <v>0</v>
      </c>
      <c r="K11" s="77">
        <f t="shared" si="2"/>
        <v>0</v>
      </c>
      <c r="L11" s="77">
        <f t="shared" si="2"/>
        <v>47800</v>
      </c>
      <c r="M11" s="111">
        <f t="shared" si="2"/>
        <v>-47800</v>
      </c>
    </row>
    <row r="12" spans="1:13" s="157" customFormat="1" ht="21" customHeight="1">
      <c r="A12" s="78"/>
      <c r="B12" s="78"/>
      <c r="C12" s="78">
        <v>1</v>
      </c>
      <c r="D12" s="78"/>
      <c r="E12" s="119" t="s">
        <v>82</v>
      </c>
      <c r="F12" s="75">
        <f t="shared" si="2"/>
        <v>0</v>
      </c>
      <c r="G12" s="75">
        <f t="shared" si="2"/>
        <v>0</v>
      </c>
      <c r="H12" s="75">
        <f t="shared" si="2"/>
        <v>0</v>
      </c>
      <c r="I12" s="75">
        <f t="shared" si="2"/>
        <v>0</v>
      </c>
      <c r="J12" s="75">
        <f t="shared" si="2"/>
        <v>0</v>
      </c>
      <c r="K12" s="75">
        <f t="shared" si="2"/>
        <v>0</v>
      </c>
      <c r="L12" s="75">
        <f t="shared" si="2"/>
        <v>47800</v>
      </c>
      <c r="M12" s="79">
        <f t="shared" si="2"/>
        <v>-47800</v>
      </c>
    </row>
    <row r="13" spans="1:13" s="157" customFormat="1" ht="21" customHeight="1">
      <c r="A13" s="78"/>
      <c r="B13" s="78"/>
      <c r="C13" s="78"/>
      <c r="D13" s="78">
        <v>1</v>
      </c>
      <c r="E13" s="120" t="s">
        <v>83</v>
      </c>
      <c r="F13" s="75">
        <v>0</v>
      </c>
      <c r="G13" s="75">
        <v>0</v>
      </c>
      <c r="H13" s="75">
        <f>SUM(F13:G13)</f>
        <v>0</v>
      </c>
      <c r="I13" s="75">
        <v>0</v>
      </c>
      <c r="J13" s="75">
        <v>0</v>
      </c>
      <c r="K13" s="75">
        <f>SUM(I13:J13)</f>
        <v>0</v>
      </c>
      <c r="L13" s="75">
        <v>47800</v>
      </c>
      <c r="M13" s="79">
        <f>K13-L13</f>
        <v>-47800</v>
      </c>
    </row>
    <row r="14" spans="1:13" s="156" customFormat="1" ht="21" customHeight="1">
      <c r="A14" s="78">
        <v>2</v>
      </c>
      <c r="B14" s="78"/>
      <c r="C14" s="78"/>
      <c r="D14" s="78"/>
      <c r="E14" s="117" t="s">
        <v>84</v>
      </c>
      <c r="F14" s="77">
        <f>SUM(F36,F15,F18,F21,F24,F27,F30,F33)</f>
        <v>0</v>
      </c>
      <c r="G14" s="77">
        <f aca="true" t="shared" si="3" ref="G14:M14">SUM(G36,G15,G18,G21,G24,G27,G30,G33)</f>
        <v>0</v>
      </c>
      <c r="H14" s="77">
        <f t="shared" si="3"/>
        <v>0</v>
      </c>
      <c r="I14" s="77">
        <f t="shared" si="3"/>
        <v>0</v>
      </c>
      <c r="J14" s="77">
        <f t="shared" si="3"/>
        <v>0</v>
      </c>
      <c r="K14" s="77">
        <f t="shared" si="3"/>
        <v>0</v>
      </c>
      <c r="L14" s="77">
        <f t="shared" si="3"/>
        <v>9260020</v>
      </c>
      <c r="M14" s="111">
        <f t="shared" si="3"/>
        <v>-9260020</v>
      </c>
    </row>
    <row r="15" spans="1:13" s="156" customFormat="1" ht="21" customHeight="1">
      <c r="A15" s="78"/>
      <c r="B15" s="78">
        <v>1</v>
      </c>
      <c r="C15" s="78"/>
      <c r="D15" s="78"/>
      <c r="E15" s="118" t="s">
        <v>180</v>
      </c>
      <c r="F15" s="77">
        <f>SUM(F16)</f>
        <v>0</v>
      </c>
      <c r="G15" s="77">
        <f aca="true" t="shared" si="4" ref="G15:M16">SUM(G16)</f>
        <v>0</v>
      </c>
      <c r="H15" s="77">
        <f t="shared" si="4"/>
        <v>0</v>
      </c>
      <c r="I15" s="77">
        <f aca="true" t="shared" si="5" ref="I15:K16">SUM(I16)</f>
        <v>0</v>
      </c>
      <c r="J15" s="77">
        <f t="shared" si="5"/>
        <v>0</v>
      </c>
      <c r="K15" s="77">
        <f t="shared" si="5"/>
        <v>0</v>
      </c>
      <c r="L15" s="77">
        <f t="shared" si="4"/>
        <v>42647</v>
      </c>
      <c r="M15" s="85">
        <f t="shared" si="4"/>
        <v>-42647</v>
      </c>
    </row>
    <row r="16" spans="1:13" s="157" customFormat="1" ht="21" customHeight="1">
      <c r="A16" s="78"/>
      <c r="B16" s="78"/>
      <c r="C16" s="78">
        <v>1</v>
      </c>
      <c r="D16" s="78"/>
      <c r="E16" s="119" t="s">
        <v>86</v>
      </c>
      <c r="F16" s="75">
        <f>SUM(F17)</f>
        <v>0</v>
      </c>
      <c r="G16" s="75">
        <f t="shared" si="4"/>
        <v>0</v>
      </c>
      <c r="H16" s="75">
        <f t="shared" si="4"/>
        <v>0</v>
      </c>
      <c r="I16" s="75">
        <f t="shared" si="5"/>
        <v>0</v>
      </c>
      <c r="J16" s="75">
        <f t="shared" si="5"/>
        <v>0</v>
      </c>
      <c r="K16" s="75">
        <f t="shared" si="5"/>
        <v>0</v>
      </c>
      <c r="L16" s="75">
        <f t="shared" si="4"/>
        <v>42647</v>
      </c>
      <c r="M16" s="79">
        <f t="shared" si="4"/>
        <v>-42647</v>
      </c>
    </row>
    <row r="17" spans="1:13" s="157" customFormat="1" ht="21" customHeight="1">
      <c r="A17" s="78"/>
      <c r="B17" s="78"/>
      <c r="C17" s="78"/>
      <c r="D17" s="78">
        <v>1</v>
      </c>
      <c r="E17" s="120" t="s">
        <v>87</v>
      </c>
      <c r="F17" s="75">
        <v>0</v>
      </c>
      <c r="G17" s="75">
        <v>0</v>
      </c>
      <c r="H17" s="75">
        <f>SUM(F17:G17)</f>
        <v>0</v>
      </c>
      <c r="I17" s="75">
        <v>0</v>
      </c>
      <c r="J17" s="75">
        <v>0</v>
      </c>
      <c r="K17" s="75">
        <f>SUM(I17:J17)</f>
        <v>0</v>
      </c>
      <c r="L17" s="75">
        <v>42647</v>
      </c>
      <c r="M17" s="79">
        <f>K17-L17</f>
        <v>-42647</v>
      </c>
    </row>
    <row r="18" spans="1:13" s="156" customFormat="1" ht="21" customHeight="1">
      <c r="A18" s="78"/>
      <c r="B18" s="78">
        <v>2</v>
      </c>
      <c r="C18" s="78"/>
      <c r="D18" s="78"/>
      <c r="E18" s="118" t="s">
        <v>201</v>
      </c>
      <c r="F18" s="77">
        <f aca="true" t="shared" si="6" ref="F18:M19">SUM(F19)</f>
        <v>0</v>
      </c>
      <c r="G18" s="77">
        <f t="shared" si="6"/>
        <v>0</v>
      </c>
      <c r="H18" s="77">
        <f t="shared" si="6"/>
        <v>0</v>
      </c>
      <c r="I18" s="77">
        <f t="shared" si="6"/>
        <v>0</v>
      </c>
      <c r="J18" s="77">
        <f t="shared" si="6"/>
        <v>0</v>
      </c>
      <c r="K18" s="77">
        <f t="shared" si="6"/>
        <v>0</v>
      </c>
      <c r="L18" s="77">
        <f>SUM(L19)</f>
        <v>14939</v>
      </c>
      <c r="M18" s="85">
        <f t="shared" si="6"/>
        <v>-14939</v>
      </c>
    </row>
    <row r="19" spans="1:13" s="157" customFormat="1" ht="21" customHeight="1">
      <c r="A19" s="78"/>
      <c r="B19" s="78"/>
      <c r="C19" s="78">
        <v>1</v>
      </c>
      <c r="D19" s="78"/>
      <c r="E19" s="119" t="s">
        <v>86</v>
      </c>
      <c r="F19" s="75">
        <f t="shared" si="6"/>
        <v>0</v>
      </c>
      <c r="G19" s="75">
        <f t="shared" si="6"/>
        <v>0</v>
      </c>
      <c r="H19" s="75">
        <f t="shared" si="6"/>
        <v>0</v>
      </c>
      <c r="I19" s="75">
        <f t="shared" si="6"/>
        <v>0</v>
      </c>
      <c r="J19" s="75">
        <f t="shared" si="6"/>
        <v>0</v>
      </c>
      <c r="K19" s="75">
        <f t="shared" si="6"/>
        <v>0</v>
      </c>
      <c r="L19" s="75">
        <f>SUM(L20)</f>
        <v>14939</v>
      </c>
      <c r="M19" s="79">
        <f t="shared" si="6"/>
        <v>-14939</v>
      </c>
    </row>
    <row r="20" spans="1:13" s="157" customFormat="1" ht="21" customHeight="1">
      <c r="A20" s="78"/>
      <c r="B20" s="78"/>
      <c r="C20" s="78"/>
      <c r="D20" s="78">
        <v>1</v>
      </c>
      <c r="E20" s="120" t="s">
        <v>87</v>
      </c>
      <c r="F20" s="75">
        <v>0</v>
      </c>
      <c r="G20" s="75">
        <v>0</v>
      </c>
      <c r="H20" s="75">
        <f>SUM(F20:G20)</f>
        <v>0</v>
      </c>
      <c r="I20" s="75">
        <v>0</v>
      </c>
      <c r="J20" s="75">
        <v>0</v>
      </c>
      <c r="K20" s="75">
        <f>SUM(I20:J20)</f>
        <v>0</v>
      </c>
      <c r="L20" s="75">
        <v>14939</v>
      </c>
      <c r="M20" s="79">
        <f>K20-L20</f>
        <v>-14939</v>
      </c>
    </row>
    <row r="21" spans="1:13" s="156" customFormat="1" ht="21" customHeight="1">
      <c r="A21" s="78"/>
      <c r="B21" s="78">
        <v>3</v>
      </c>
      <c r="C21" s="78"/>
      <c r="D21" s="78"/>
      <c r="E21" s="118" t="s">
        <v>182</v>
      </c>
      <c r="F21" s="77">
        <f aca="true" t="shared" si="7" ref="F21:M22">SUM(F22)</f>
        <v>0</v>
      </c>
      <c r="G21" s="77">
        <f t="shared" si="7"/>
        <v>0</v>
      </c>
      <c r="H21" s="77">
        <f t="shared" si="7"/>
        <v>0</v>
      </c>
      <c r="I21" s="77">
        <f t="shared" si="7"/>
        <v>0</v>
      </c>
      <c r="J21" s="77">
        <f t="shared" si="7"/>
        <v>0</v>
      </c>
      <c r="K21" s="77">
        <f t="shared" si="7"/>
        <v>0</v>
      </c>
      <c r="L21" s="77">
        <f>SUM(L22)</f>
        <v>1335967</v>
      </c>
      <c r="M21" s="85">
        <f t="shared" si="7"/>
        <v>-1335967</v>
      </c>
    </row>
    <row r="22" spans="1:13" s="157" customFormat="1" ht="21" customHeight="1">
      <c r="A22" s="78"/>
      <c r="B22" s="78"/>
      <c r="C22" s="78">
        <v>1</v>
      </c>
      <c r="D22" s="78"/>
      <c r="E22" s="119" t="s">
        <v>86</v>
      </c>
      <c r="F22" s="75">
        <f t="shared" si="7"/>
        <v>0</v>
      </c>
      <c r="G22" s="75">
        <f t="shared" si="7"/>
        <v>0</v>
      </c>
      <c r="H22" s="75">
        <f t="shared" si="7"/>
        <v>0</v>
      </c>
      <c r="I22" s="75">
        <f t="shared" si="7"/>
        <v>0</v>
      </c>
      <c r="J22" s="75">
        <f t="shared" si="7"/>
        <v>0</v>
      </c>
      <c r="K22" s="75">
        <f t="shared" si="7"/>
        <v>0</v>
      </c>
      <c r="L22" s="75">
        <f>SUM(L23)</f>
        <v>1335967</v>
      </c>
      <c r="M22" s="79">
        <f t="shared" si="7"/>
        <v>-1335967</v>
      </c>
    </row>
    <row r="23" spans="1:13" s="157" customFormat="1" ht="21" customHeight="1">
      <c r="A23" s="78"/>
      <c r="B23" s="78"/>
      <c r="C23" s="78"/>
      <c r="D23" s="78">
        <v>1</v>
      </c>
      <c r="E23" s="120" t="s">
        <v>87</v>
      </c>
      <c r="F23" s="75">
        <v>0</v>
      </c>
      <c r="G23" s="75">
        <v>0</v>
      </c>
      <c r="H23" s="75">
        <f>SUM(F23:G23)</f>
        <v>0</v>
      </c>
      <c r="I23" s="75">
        <v>0</v>
      </c>
      <c r="J23" s="75">
        <v>0</v>
      </c>
      <c r="K23" s="75">
        <f>SUM(I23:J23)</f>
        <v>0</v>
      </c>
      <c r="L23" s="75">
        <v>1335967</v>
      </c>
      <c r="M23" s="79">
        <f>K23-L23</f>
        <v>-1335967</v>
      </c>
    </row>
    <row r="24" spans="1:13" s="156" customFormat="1" ht="21" customHeight="1">
      <c r="A24" s="78"/>
      <c r="B24" s="78">
        <v>4</v>
      </c>
      <c r="C24" s="78"/>
      <c r="D24" s="78"/>
      <c r="E24" s="118" t="s">
        <v>183</v>
      </c>
      <c r="F24" s="77">
        <f aca="true" t="shared" si="8" ref="F24:M25">SUM(F25)</f>
        <v>0</v>
      </c>
      <c r="G24" s="77">
        <f t="shared" si="8"/>
        <v>0</v>
      </c>
      <c r="H24" s="77">
        <f t="shared" si="8"/>
        <v>0</v>
      </c>
      <c r="I24" s="77">
        <f t="shared" si="8"/>
        <v>0</v>
      </c>
      <c r="J24" s="77">
        <f t="shared" si="8"/>
        <v>0</v>
      </c>
      <c r="K24" s="77">
        <f t="shared" si="8"/>
        <v>0</v>
      </c>
      <c r="L24" s="77">
        <f>SUM(L25)</f>
        <v>3204295</v>
      </c>
      <c r="M24" s="85">
        <f t="shared" si="8"/>
        <v>-3204295</v>
      </c>
    </row>
    <row r="25" spans="1:13" s="157" customFormat="1" ht="21" customHeight="1">
      <c r="A25" s="78"/>
      <c r="B25" s="78"/>
      <c r="C25" s="78">
        <v>1</v>
      </c>
      <c r="D25" s="78"/>
      <c r="E25" s="119" t="s">
        <v>86</v>
      </c>
      <c r="F25" s="75">
        <f t="shared" si="8"/>
        <v>0</v>
      </c>
      <c r="G25" s="75">
        <f t="shared" si="8"/>
        <v>0</v>
      </c>
      <c r="H25" s="75">
        <f t="shared" si="8"/>
        <v>0</v>
      </c>
      <c r="I25" s="75">
        <f t="shared" si="8"/>
        <v>0</v>
      </c>
      <c r="J25" s="75">
        <f t="shared" si="8"/>
        <v>0</v>
      </c>
      <c r="K25" s="75">
        <f t="shared" si="8"/>
        <v>0</v>
      </c>
      <c r="L25" s="75">
        <f>SUM(L26)</f>
        <v>3204295</v>
      </c>
      <c r="M25" s="79">
        <f t="shared" si="8"/>
        <v>-3204295</v>
      </c>
    </row>
    <row r="26" spans="1:13" s="157" customFormat="1" ht="21" customHeight="1">
      <c r="A26" s="78"/>
      <c r="B26" s="78"/>
      <c r="C26" s="78"/>
      <c r="D26" s="78">
        <v>1</v>
      </c>
      <c r="E26" s="120" t="s">
        <v>87</v>
      </c>
      <c r="F26" s="75">
        <v>0</v>
      </c>
      <c r="G26" s="75">
        <v>0</v>
      </c>
      <c r="H26" s="75">
        <f>SUM(F26:G26)</f>
        <v>0</v>
      </c>
      <c r="I26" s="75">
        <v>0</v>
      </c>
      <c r="J26" s="75">
        <v>0</v>
      </c>
      <c r="K26" s="75">
        <f>SUM(I26:J26)</f>
        <v>0</v>
      </c>
      <c r="L26" s="75">
        <v>3204295</v>
      </c>
      <c r="M26" s="79">
        <f>K26-L26</f>
        <v>-3204295</v>
      </c>
    </row>
    <row r="27" spans="1:13" s="156" customFormat="1" ht="21" customHeight="1">
      <c r="A27" s="78"/>
      <c r="B27" s="78">
        <v>5</v>
      </c>
      <c r="C27" s="78"/>
      <c r="D27" s="78"/>
      <c r="E27" s="118" t="s">
        <v>189</v>
      </c>
      <c r="F27" s="77">
        <f>SUM(F28)</f>
        <v>0</v>
      </c>
      <c r="G27" s="77">
        <f aca="true" t="shared" si="9" ref="G27:M28">SUM(G28)</f>
        <v>0</v>
      </c>
      <c r="H27" s="77">
        <f t="shared" si="9"/>
        <v>0</v>
      </c>
      <c r="I27" s="77">
        <f aca="true" t="shared" si="10" ref="I27:K28">SUM(I28)</f>
        <v>0</v>
      </c>
      <c r="J27" s="77">
        <f t="shared" si="10"/>
        <v>0</v>
      </c>
      <c r="K27" s="77">
        <f t="shared" si="10"/>
        <v>0</v>
      </c>
      <c r="L27" s="77">
        <f t="shared" si="9"/>
        <v>4662172</v>
      </c>
      <c r="M27" s="85">
        <f t="shared" si="9"/>
        <v>-4662172</v>
      </c>
    </row>
    <row r="28" spans="1:13" s="157" customFormat="1" ht="21" customHeight="1">
      <c r="A28" s="78"/>
      <c r="B28" s="78"/>
      <c r="C28" s="78">
        <v>1</v>
      </c>
      <c r="D28" s="78"/>
      <c r="E28" s="119" t="s">
        <v>86</v>
      </c>
      <c r="F28" s="75">
        <f>SUM(F29)</f>
        <v>0</v>
      </c>
      <c r="G28" s="75">
        <f t="shared" si="9"/>
        <v>0</v>
      </c>
      <c r="H28" s="75">
        <f t="shared" si="9"/>
        <v>0</v>
      </c>
      <c r="I28" s="75">
        <f t="shared" si="10"/>
        <v>0</v>
      </c>
      <c r="J28" s="75">
        <f t="shared" si="10"/>
        <v>0</v>
      </c>
      <c r="K28" s="75">
        <f t="shared" si="10"/>
        <v>0</v>
      </c>
      <c r="L28" s="75">
        <f t="shared" si="9"/>
        <v>4662172</v>
      </c>
      <c r="M28" s="79">
        <f t="shared" si="9"/>
        <v>-4662172</v>
      </c>
    </row>
    <row r="29" spans="1:13" s="157" customFormat="1" ht="21" customHeight="1">
      <c r="A29" s="78"/>
      <c r="B29" s="78"/>
      <c r="C29" s="78"/>
      <c r="D29" s="78">
        <v>1</v>
      </c>
      <c r="E29" s="120" t="s">
        <v>87</v>
      </c>
      <c r="F29" s="75">
        <v>0</v>
      </c>
      <c r="G29" s="75">
        <v>0</v>
      </c>
      <c r="H29" s="75">
        <f>SUM(F29:G29)</f>
        <v>0</v>
      </c>
      <c r="I29" s="75">
        <v>0</v>
      </c>
      <c r="J29" s="75">
        <v>0</v>
      </c>
      <c r="K29" s="75">
        <f>SUM(I29:J29)</f>
        <v>0</v>
      </c>
      <c r="L29" s="75">
        <v>4662172</v>
      </c>
      <c r="M29" s="79">
        <f>K29-L29</f>
        <v>-4662172</v>
      </c>
    </row>
    <row r="30" spans="1:13" s="156" customFormat="1" ht="21" customHeight="1" hidden="1">
      <c r="A30" s="78"/>
      <c r="B30" s="78">
        <v>6</v>
      </c>
      <c r="C30" s="78"/>
      <c r="D30" s="78"/>
      <c r="E30" s="118" t="s">
        <v>194</v>
      </c>
      <c r="F30" s="77">
        <f aca="true" t="shared" si="11" ref="F30:M31">SUM(F31)</f>
        <v>0</v>
      </c>
      <c r="G30" s="77">
        <f t="shared" si="11"/>
        <v>0</v>
      </c>
      <c r="H30" s="77">
        <f t="shared" si="11"/>
        <v>0</v>
      </c>
      <c r="I30" s="77">
        <f t="shared" si="11"/>
        <v>0</v>
      </c>
      <c r="J30" s="77">
        <f t="shared" si="11"/>
        <v>0</v>
      </c>
      <c r="K30" s="77">
        <f t="shared" si="11"/>
        <v>0</v>
      </c>
      <c r="L30" s="77">
        <f t="shared" si="11"/>
        <v>0</v>
      </c>
      <c r="M30" s="85">
        <f t="shared" si="11"/>
        <v>0</v>
      </c>
    </row>
    <row r="31" spans="1:13" s="157" customFormat="1" ht="21" customHeight="1" hidden="1">
      <c r="A31" s="78"/>
      <c r="B31" s="78"/>
      <c r="C31" s="78">
        <v>1</v>
      </c>
      <c r="D31" s="78"/>
      <c r="E31" s="119" t="s">
        <v>86</v>
      </c>
      <c r="F31" s="75">
        <f t="shared" si="11"/>
        <v>0</v>
      </c>
      <c r="G31" s="75">
        <f t="shared" si="11"/>
        <v>0</v>
      </c>
      <c r="H31" s="75">
        <f t="shared" si="11"/>
        <v>0</v>
      </c>
      <c r="I31" s="75">
        <f t="shared" si="11"/>
        <v>0</v>
      </c>
      <c r="J31" s="75">
        <f t="shared" si="11"/>
        <v>0</v>
      </c>
      <c r="K31" s="75">
        <f t="shared" si="11"/>
        <v>0</v>
      </c>
      <c r="L31" s="75">
        <f t="shared" si="11"/>
        <v>0</v>
      </c>
      <c r="M31" s="79">
        <f t="shared" si="11"/>
        <v>0</v>
      </c>
    </row>
    <row r="32" spans="1:13" s="157" customFormat="1" ht="21" customHeight="1" hidden="1">
      <c r="A32" s="78"/>
      <c r="B32" s="78"/>
      <c r="C32" s="78"/>
      <c r="D32" s="78">
        <v>1</v>
      </c>
      <c r="E32" s="158" t="s">
        <v>70</v>
      </c>
      <c r="F32" s="75">
        <v>0</v>
      </c>
      <c r="G32" s="75">
        <v>0</v>
      </c>
      <c r="H32" s="75">
        <f>SUM(F32:G32)</f>
        <v>0</v>
      </c>
      <c r="I32" s="75">
        <v>0</v>
      </c>
      <c r="J32" s="75">
        <v>0</v>
      </c>
      <c r="K32" s="75">
        <f>SUM(I32:J32)</f>
        <v>0</v>
      </c>
      <c r="L32" s="75">
        <v>0</v>
      </c>
      <c r="M32" s="79">
        <f>K32-L32</f>
        <v>0</v>
      </c>
    </row>
    <row r="33" spans="1:13" s="156" customFormat="1" ht="21" customHeight="1" hidden="1">
      <c r="A33" s="78"/>
      <c r="B33" s="78">
        <v>7</v>
      </c>
      <c r="C33" s="78"/>
      <c r="D33" s="78"/>
      <c r="E33" s="118" t="s">
        <v>85</v>
      </c>
      <c r="F33" s="77">
        <f aca="true" t="shared" si="12" ref="F33:M34">SUM(F34)</f>
        <v>0</v>
      </c>
      <c r="G33" s="77">
        <f t="shared" si="12"/>
        <v>0</v>
      </c>
      <c r="H33" s="77">
        <f t="shared" si="12"/>
        <v>0</v>
      </c>
      <c r="I33" s="77">
        <f t="shared" si="12"/>
        <v>0</v>
      </c>
      <c r="J33" s="77">
        <f t="shared" si="12"/>
        <v>0</v>
      </c>
      <c r="K33" s="77">
        <f t="shared" si="12"/>
        <v>0</v>
      </c>
      <c r="L33" s="77">
        <f t="shared" si="12"/>
        <v>0</v>
      </c>
      <c r="M33" s="85">
        <f t="shared" si="12"/>
        <v>0</v>
      </c>
    </row>
    <row r="34" spans="1:13" s="157" customFormat="1" ht="22.5" customHeight="1" hidden="1" thickBot="1">
      <c r="A34" s="130"/>
      <c r="B34" s="130"/>
      <c r="C34" s="130">
        <v>1</v>
      </c>
      <c r="D34" s="130"/>
      <c r="E34" s="210" t="s">
        <v>86</v>
      </c>
      <c r="F34" s="211">
        <f t="shared" si="12"/>
        <v>0</v>
      </c>
      <c r="G34" s="211">
        <f t="shared" si="12"/>
        <v>0</v>
      </c>
      <c r="H34" s="211">
        <f t="shared" si="12"/>
        <v>0</v>
      </c>
      <c r="I34" s="211">
        <f t="shared" si="12"/>
        <v>0</v>
      </c>
      <c r="J34" s="211">
        <f t="shared" si="12"/>
        <v>0</v>
      </c>
      <c r="K34" s="211">
        <f t="shared" si="12"/>
        <v>0</v>
      </c>
      <c r="L34" s="211">
        <f t="shared" si="12"/>
        <v>0</v>
      </c>
      <c r="M34" s="213">
        <f t="shared" si="12"/>
        <v>0</v>
      </c>
    </row>
    <row r="35" spans="1:13" s="157" customFormat="1" ht="21" customHeight="1" hidden="1">
      <c r="A35" s="78"/>
      <c r="B35" s="78"/>
      <c r="C35" s="78"/>
      <c r="D35" s="78">
        <v>1</v>
      </c>
      <c r="E35" s="158" t="s">
        <v>70</v>
      </c>
      <c r="F35" s="75">
        <v>0</v>
      </c>
      <c r="G35" s="75">
        <v>0</v>
      </c>
      <c r="H35" s="75">
        <f>SUM(F35:G35)</f>
        <v>0</v>
      </c>
      <c r="I35" s="75">
        <v>0</v>
      </c>
      <c r="J35" s="75">
        <v>0</v>
      </c>
      <c r="K35" s="75">
        <f>SUM(I35:J35)</f>
        <v>0</v>
      </c>
      <c r="L35" s="75">
        <v>0</v>
      </c>
      <c r="M35" s="79">
        <f>K35-L35</f>
        <v>0</v>
      </c>
    </row>
    <row r="36" spans="1:13" s="156" customFormat="1" ht="21" customHeight="1" hidden="1">
      <c r="A36" s="78"/>
      <c r="B36" s="78">
        <v>8</v>
      </c>
      <c r="C36" s="78"/>
      <c r="D36" s="78"/>
      <c r="E36" s="118" t="s">
        <v>195</v>
      </c>
      <c r="F36" s="77">
        <f aca="true" t="shared" si="13" ref="F36:M37">SUM(F37)</f>
        <v>0</v>
      </c>
      <c r="G36" s="77">
        <f t="shared" si="13"/>
        <v>0</v>
      </c>
      <c r="H36" s="77">
        <f t="shared" si="13"/>
        <v>0</v>
      </c>
      <c r="I36" s="77">
        <f t="shared" si="13"/>
        <v>0</v>
      </c>
      <c r="J36" s="77">
        <f t="shared" si="13"/>
        <v>0</v>
      </c>
      <c r="K36" s="77">
        <f t="shared" si="13"/>
        <v>0</v>
      </c>
      <c r="L36" s="77">
        <f t="shared" si="13"/>
        <v>0</v>
      </c>
      <c r="M36" s="85">
        <f t="shared" si="13"/>
        <v>0</v>
      </c>
    </row>
    <row r="37" spans="1:13" s="157" customFormat="1" ht="21.75" customHeight="1" hidden="1">
      <c r="A37" s="78"/>
      <c r="B37" s="78"/>
      <c r="C37" s="78">
        <v>1</v>
      </c>
      <c r="D37" s="78"/>
      <c r="E37" s="119" t="s">
        <v>86</v>
      </c>
      <c r="F37" s="75">
        <f t="shared" si="13"/>
        <v>0</v>
      </c>
      <c r="G37" s="75">
        <f t="shared" si="13"/>
        <v>0</v>
      </c>
      <c r="H37" s="75">
        <f t="shared" si="13"/>
        <v>0</v>
      </c>
      <c r="I37" s="75">
        <f t="shared" si="13"/>
        <v>0</v>
      </c>
      <c r="J37" s="75">
        <f t="shared" si="13"/>
        <v>0</v>
      </c>
      <c r="K37" s="75">
        <f t="shared" si="13"/>
        <v>0</v>
      </c>
      <c r="L37" s="75">
        <f t="shared" si="13"/>
        <v>0</v>
      </c>
      <c r="M37" s="79">
        <f t="shared" si="13"/>
        <v>0</v>
      </c>
    </row>
    <row r="38" spans="1:13" s="157" customFormat="1" ht="21" customHeight="1" hidden="1">
      <c r="A38" s="78"/>
      <c r="B38" s="78"/>
      <c r="C38" s="78"/>
      <c r="D38" s="78">
        <v>1</v>
      </c>
      <c r="E38" s="158" t="s">
        <v>70</v>
      </c>
      <c r="F38" s="75">
        <v>0</v>
      </c>
      <c r="G38" s="75">
        <v>0</v>
      </c>
      <c r="H38" s="75">
        <f>SUM(F38:G38)</f>
        <v>0</v>
      </c>
      <c r="I38" s="75">
        <v>0</v>
      </c>
      <c r="J38" s="75">
        <v>0</v>
      </c>
      <c r="K38" s="75">
        <f>SUM(I38:J38)</f>
        <v>0</v>
      </c>
      <c r="L38" s="75">
        <v>0</v>
      </c>
      <c r="M38" s="79">
        <f>K38-L38</f>
        <v>0</v>
      </c>
    </row>
    <row r="39" spans="1:13" s="156" customFormat="1" ht="21" customHeight="1">
      <c r="A39" s="78">
        <v>3</v>
      </c>
      <c r="B39" s="78"/>
      <c r="C39" s="78"/>
      <c r="D39" s="78"/>
      <c r="E39" s="117" t="s">
        <v>185</v>
      </c>
      <c r="F39" s="77">
        <f aca="true" t="shared" si="14" ref="F39:G41">SUM(F40)</f>
        <v>0</v>
      </c>
      <c r="G39" s="77">
        <f t="shared" si="14"/>
        <v>0</v>
      </c>
      <c r="H39" s="77">
        <f aca="true" t="shared" si="15" ref="H39:M41">SUM(H40)</f>
        <v>0</v>
      </c>
      <c r="I39" s="77">
        <f t="shared" si="15"/>
        <v>0</v>
      </c>
      <c r="J39" s="77">
        <f t="shared" si="15"/>
        <v>0</v>
      </c>
      <c r="K39" s="77">
        <f t="shared" si="15"/>
        <v>0</v>
      </c>
      <c r="L39" s="77">
        <f t="shared" si="15"/>
        <v>17685192</v>
      </c>
      <c r="M39" s="111">
        <f t="shared" si="15"/>
        <v>-17685192</v>
      </c>
    </row>
    <row r="40" spans="1:13" s="156" customFormat="1" ht="21" customHeight="1">
      <c r="A40" s="78"/>
      <c r="B40" s="78">
        <v>1</v>
      </c>
      <c r="C40" s="78"/>
      <c r="D40" s="78"/>
      <c r="E40" s="118" t="s">
        <v>189</v>
      </c>
      <c r="F40" s="77">
        <f t="shared" si="14"/>
        <v>0</v>
      </c>
      <c r="G40" s="77">
        <f t="shared" si="14"/>
        <v>0</v>
      </c>
      <c r="H40" s="77">
        <f t="shared" si="15"/>
        <v>0</v>
      </c>
      <c r="I40" s="77">
        <f t="shared" si="15"/>
        <v>0</v>
      </c>
      <c r="J40" s="77">
        <f t="shared" si="15"/>
        <v>0</v>
      </c>
      <c r="K40" s="77">
        <f t="shared" si="15"/>
        <v>0</v>
      </c>
      <c r="L40" s="77">
        <f t="shared" si="15"/>
        <v>17685192</v>
      </c>
      <c r="M40" s="85">
        <f t="shared" si="15"/>
        <v>-17685192</v>
      </c>
    </row>
    <row r="41" spans="1:13" s="157" customFormat="1" ht="21" customHeight="1">
      <c r="A41" s="78"/>
      <c r="B41" s="78"/>
      <c r="C41" s="78">
        <v>1</v>
      </c>
      <c r="D41" s="78"/>
      <c r="E41" s="119" t="s">
        <v>186</v>
      </c>
      <c r="F41" s="75">
        <f t="shared" si="14"/>
        <v>0</v>
      </c>
      <c r="G41" s="75">
        <f t="shared" si="14"/>
        <v>0</v>
      </c>
      <c r="H41" s="75">
        <f t="shared" si="15"/>
        <v>0</v>
      </c>
      <c r="I41" s="75">
        <f t="shared" si="15"/>
        <v>0</v>
      </c>
      <c r="J41" s="75">
        <f t="shared" si="15"/>
        <v>0</v>
      </c>
      <c r="K41" s="75">
        <f t="shared" si="15"/>
        <v>0</v>
      </c>
      <c r="L41" s="75">
        <f t="shared" si="15"/>
        <v>17685192</v>
      </c>
      <c r="M41" s="79">
        <f t="shared" si="15"/>
        <v>-17685192</v>
      </c>
    </row>
    <row r="42" spans="1:13" s="157" customFormat="1" ht="21" customHeight="1">
      <c r="A42" s="78"/>
      <c r="B42" s="78"/>
      <c r="C42" s="78"/>
      <c r="D42" s="78">
        <v>1</v>
      </c>
      <c r="E42" s="158" t="s">
        <v>187</v>
      </c>
      <c r="F42" s="75">
        <v>0</v>
      </c>
      <c r="G42" s="75">
        <v>0</v>
      </c>
      <c r="H42" s="75">
        <f>SUM(F42:G42)</f>
        <v>0</v>
      </c>
      <c r="I42" s="75">
        <v>0</v>
      </c>
      <c r="J42" s="75">
        <v>0</v>
      </c>
      <c r="K42" s="75">
        <f>SUM(I42:J42)</f>
        <v>0</v>
      </c>
      <c r="L42" s="75">
        <v>17685192</v>
      </c>
      <c r="M42" s="79">
        <f>K42-L42</f>
        <v>-17685192</v>
      </c>
    </row>
    <row r="43" spans="1:13" s="161" customFormat="1" ht="22.5" customHeight="1" thickBot="1">
      <c r="A43" s="162"/>
      <c r="B43" s="162"/>
      <c r="C43" s="162"/>
      <c r="D43" s="162"/>
      <c r="E43" s="163"/>
      <c r="F43" s="164"/>
      <c r="G43" s="164"/>
      <c r="H43" s="164"/>
      <c r="I43" s="164"/>
      <c r="J43" s="164"/>
      <c r="K43" s="164"/>
      <c r="L43" s="164"/>
      <c r="M43" s="165"/>
    </row>
    <row r="44" spans="1:13" ht="15" customHeight="1">
      <c r="A44" s="166"/>
      <c r="B44" s="166"/>
      <c r="C44" s="166"/>
      <c r="D44" s="166"/>
      <c r="E44" s="167"/>
      <c r="F44" s="168"/>
      <c r="G44" s="168"/>
      <c r="H44" s="168"/>
      <c r="I44" s="168"/>
      <c r="J44" s="168"/>
      <c r="K44" s="169"/>
      <c r="L44" s="169"/>
      <c r="M44" s="169"/>
    </row>
    <row r="45" ht="19.5" customHeight="1">
      <c r="A45" s="170"/>
    </row>
  </sheetData>
  <mergeCells count="2">
    <mergeCell ref="L4:L5"/>
    <mergeCell ref="M4:M5"/>
  </mergeCells>
  <printOptions/>
  <pageMargins left="0.6692913385826772" right="0.6692913385826772" top="0.9448818897637796" bottom="0.7874015748031497" header="0.5118110236220472" footer="0.5118110236220472"/>
  <pageSetup firstPageNumber="10" useFirstPageNumber="1" horizontalDpi="600" verticalDpi="600" orientation="portrait" pageOrder="overThenDown" paperSize="9" r:id="rId1"/>
  <headerFooter alignWithMargins="0">
    <oddFooter>&amp;C&amp;"細明體,標準"丙&amp;"Times New Roman,標準"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zoomScale="75" zoomScaleNormal="75" workbookViewId="0" topLeftCell="A1">
      <selection activeCell="F22" sqref="F22"/>
    </sheetView>
  </sheetViews>
  <sheetFormatPr defaultColWidth="9.00390625" defaultRowHeight="15.75"/>
  <cols>
    <col min="1" max="4" width="2.25390625" style="73" customWidth="1"/>
    <col min="5" max="5" width="25.125" style="73" customWidth="1"/>
    <col min="6" max="8" width="16.25390625" style="73" customWidth="1"/>
    <col min="9" max="9" width="16.25390625" style="227" hidden="1" customWidth="1"/>
    <col min="10" max="10" width="27.625" style="73" customWidth="1"/>
    <col min="11" max="11" width="14.625" style="227" hidden="1" customWidth="1"/>
    <col min="12" max="12" width="27.625" style="73" customWidth="1"/>
    <col min="13" max="13" width="27.625" style="116" customWidth="1"/>
    <col min="14" max="16384" width="9.00390625" style="141" customWidth="1"/>
  </cols>
  <sheetData>
    <row r="1" spans="1:13" ht="24.75" customHeight="1">
      <c r="A1" s="86"/>
      <c r="B1" s="87"/>
      <c r="C1" s="88"/>
      <c r="D1" s="89"/>
      <c r="E1" s="89"/>
      <c r="F1" s="67"/>
      <c r="H1" s="80" t="s">
        <v>78</v>
      </c>
      <c r="I1" s="214"/>
      <c r="J1" s="65" t="s">
        <v>79</v>
      </c>
      <c r="K1" s="228"/>
      <c r="L1" s="67"/>
      <c r="M1" s="67"/>
    </row>
    <row r="2" spans="1:13" ht="24.75" customHeight="1">
      <c r="A2" s="86"/>
      <c r="B2" s="91"/>
      <c r="C2" s="91"/>
      <c r="D2" s="92"/>
      <c r="E2" s="92"/>
      <c r="F2" s="67"/>
      <c r="G2" s="67"/>
      <c r="H2" s="81" t="s">
        <v>71</v>
      </c>
      <c r="I2" s="215"/>
      <c r="J2" s="68" t="s">
        <v>72</v>
      </c>
      <c r="K2" s="229"/>
      <c r="L2" s="67"/>
      <c r="M2" s="67"/>
    </row>
    <row r="3" spans="1:13" s="146" customFormat="1" ht="24.75" customHeight="1" thickBot="1">
      <c r="A3" s="70"/>
      <c r="B3" s="70"/>
      <c r="C3" s="70"/>
      <c r="D3" s="70"/>
      <c r="E3" s="172"/>
      <c r="F3" s="70"/>
      <c r="G3" s="69"/>
      <c r="H3" s="82" t="s">
        <v>80</v>
      </c>
      <c r="I3" s="216"/>
      <c r="J3" s="23" t="s">
        <v>191</v>
      </c>
      <c r="K3" s="230"/>
      <c r="L3" s="70"/>
      <c r="M3" s="82" t="s">
        <v>73</v>
      </c>
    </row>
    <row r="4" spans="1:13" s="150" customFormat="1" ht="24.75" customHeight="1">
      <c r="A4" s="83" t="s">
        <v>74</v>
      </c>
      <c r="B4" s="83"/>
      <c r="C4" s="83"/>
      <c r="D4" s="83"/>
      <c r="E4" s="96"/>
      <c r="F4" s="83" t="s">
        <v>75</v>
      </c>
      <c r="G4" s="83"/>
      <c r="H4" s="96"/>
      <c r="I4" s="217"/>
      <c r="J4" s="257" t="s">
        <v>76</v>
      </c>
      <c r="K4" s="259" t="s">
        <v>198</v>
      </c>
      <c r="L4" s="253" t="s">
        <v>303</v>
      </c>
      <c r="M4" s="255" t="s">
        <v>77</v>
      </c>
    </row>
    <row r="5" spans="1:13" s="150" customFormat="1" ht="35.25" customHeight="1">
      <c r="A5" s="101" t="s">
        <v>0</v>
      </c>
      <c r="B5" s="101" t="s">
        <v>1</v>
      </c>
      <c r="C5" s="101" t="s">
        <v>2</v>
      </c>
      <c r="D5" s="101" t="s">
        <v>3</v>
      </c>
      <c r="E5" s="102" t="s">
        <v>17</v>
      </c>
      <c r="F5" s="103" t="s">
        <v>4</v>
      </c>
      <c r="G5" s="84" t="s">
        <v>43</v>
      </c>
      <c r="H5" s="72" t="s">
        <v>66</v>
      </c>
      <c r="I5" s="218" t="s">
        <v>197</v>
      </c>
      <c r="J5" s="258"/>
      <c r="K5" s="260"/>
      <c r="L5" s="254"/>
      <c r="M5" s="256"/>
    </row>
    <row r="6" spans="1:13" s="154" customFormat="1" ht="21" customHeight="1">
      <c r="A6" s="106"/>
      <c r="B6" s="106"/>
      <c r="C6" s="106"/>
      <c r="D6" s="107" t="s">
        <v>68</v>
      </c>
      <c r="E6" s="108" t="s">
        <v>69</v>
      </c>
      <c r="F6" s="152">
        <f aca="true" t="shared" si="0" ref="F6:M6">SUM(F7,F14,F39)</f>
        <v>28720000</v>
      </c>
      <c r="G6" s="152">
        <f t="shared" si="0"/>
        <v>0</v>
      </c>
      <c r="H6" s="152">
        <f t="shared" si="0"/>
        <v>28720000</v>
      </c>
      <c r="I6" s="219">
        <f t="shared" si="0"/>
        <v>18720000</v>
      </c>
      <c r="J6" s="152">
        <f t="shared" si="0"/>
        <v>25091000</v>
      </c>
      <c r="K6" s="219">
        <f t="shared" si="0"/>
        <v>109606272</v>
      </c>
      <c r="L6" s="152">
        <f t="shared" si="0"/>
        <v>140726751</v>
      </c>
      <c r="M6" s="153">
        <f t="shared" si="0"/>
        <v>-115635751</v>
      </c>
    </row>
    <row r="7" spans="1:13" s="156" customFormat="1" ht="21" customHeight="1">
      <c r="A7" s="78">
        <v>1</v>
      </c>
      <c r="B7" s="78"/>
      <c r="C7" s="78"/>
      <c r="D7" s="78"/>
      <c r="E7" s="117" t="s">
        <v>81</v>
      </c>
      <c r="F7" s="77">
        <f>SUM(F8,F11)</f>
        <v>28720000</v>
      </c>
      <c r="G7" s="77">
        <f aca="true" t="shared" si="1" ref="G7:M7">SUM(G8,G11)</f>
        <v>0</v>
      </c>
      <c r="H7" s="77">
        <f t="shared" si="1"/>
        <v>28720000</v>
      </c>
      <c r="I7" s="220">
        <f t="shared" si="1"/>
        <v>18720000</v>
      </c>
      <c r="J7" s="77">
        <f t="shared" si="1"/>
        <v>25091000</v>
      </c>
      <c r="K7" s="220">
        <f t="shared" si="1"/>
        <v>30003678</v>
      </c>
      <c r="L7" s="77">
        <f t="shared" si="1"/>
        <v>34178945</v>
      </c>
      <c r="M7" s="85">
        <f t="shared" si="1"/>
        <v>-9087945</v>
      </c>
    </row>
    <row r="8" spans="1:13" s="156" customFormat="1" ht="21" customHeight="1">
      <c r="A8" s="78"/>
      <c r="B8" s="78">
        <v>1</v>
      </c>
      <c r="C8" s="78"/>
      <c r="D8" s="78"/>
      <c r="E8" s="118" t="s">
        <v>55</v>
      </c>
      <c r="F8" s="77">
        <f aca="true" t="shared" si="2" ref="F8:M12">SUM(F9)</f>
        <v>28720000</v>
      </c>
      <c r="G8" s="77">
        <f t="shared" si="2"/>
        <v>0</v>
      </c>
      <c r="H8" s="77">
        <f t="shared" si="2"/>
        <v>28720000</v>
      </c>
      <c r="I8" s="220">
        <f>SUM(I9)</f>
        <v>18720000</v>
      </c>
      <c r="J8" s="77">
        <f t="shared" si="2"/>
        <v>25091000</v>
      </c>
      <c r="K8" s="220">
        <f>SUM(K9)</f>
        <v>29843523</v>
      </c>
      <c r="L8" s="77">
        <f t="shared" si="2"/>
        <v>33970990</v>
      </c>
      <c r="M8" s="111">
        <f t="shared" si="2"/>
        <v>-8879990</v>
      </c>
    </row>
    <row r="9" spans="1:13" s="157" customFormat="1" ht="21" customHeight="1">
      <c r="A9" s="78"/>
      <c r="B9" s="78"/>
      <c r="C9" s="78">
        <v>1</v>
      </c>
      <c r="D9" s="78"/>
      <c r="E9" s="119" t="s">
        <v>82</v>
      </c>
      <c r="F9" s="75">
        <f t="shared" si="2"/>
        <v>28720000</v>
      </c>
      <c r="G9" s="75">
        <f t="shared" si="2"/>
        <v>0</v>
      </c>
      <c r="H9" s="75">
        <f t="shared" si="2"/>
        <v>28720000</v>
      </c>
      <c r="I9" s="221">
        <f>SUM(I10)</f>
        <v>18720000</v>
      </c>
      <c r="J9" s="75">
        <f t="shared" si="2"/>
        <v>25091000</v>
      </c>
      <c r="K9" s="221">
        <f>SUM(K10)</f>
        <v>29843523</v>
      </c>
      <c r="L9" s="75">
        <f t="shared" si="2"/>
        <v>33970990</v>
      </c>
      <c r="M9" s="122">
        <f t="shared" si="2"/>
        <v>-8879990</v>
      </c>
    </row>
    <row r="10" spans="1:13" s="157" customFormat="1" ht="21" customHeight="1">
      <c r="A10" s="78"/>
      <c r="B10" s="78"/>
      <c r="C10" s="78"/>
      <c r="D10" s="78">
        <v>1</v>
      </c>
      <c r="E10" s="120" t="s">
        <v>83</v>
      </c>
      <c r="F10" s="75">
        <v>28720000</v>
      </c>
      <c r="G10" s="75">
        <v>0</v>
      </c>
      <c r="H10" s="75">
        <f>SUM(F10:G10)</f>
        <v>28720000</v>
      </c>
      <c r="I10" s="221">
        <v>18720000</v>
      </c>
      <c r="J10" s="75">
        <f>I10+'歲入本年度'!I10</f>
        <v>25091000</v>
      </c>
      <c r="K10" s="232">
        <v>29843523</v>
      </c>
      <c r="L10" s="75">
        <f>K10+'歲入本年度'!L10</f>
        <v>33970990</v>
      </c>
      <c r="M10" s="79">
        <f>J10-L10</f>
        <v>-8879990</v>
      </c>
    </row>
    <row r="11" spans="1:13" s="156" customFormat="1" ht="21" customHeight="1">
      <c r="A11" s="78"/>
      <c r="B11" s="78">
        <v>2</v>
      </c>
      <c r="C11" s="78"/>
      <c r="D11" s="78"/>
      <c r="E11" s="118" t="s">
        <v>196</v>
      </c>
      <c r="F11" s="77">
        <f t="shared" si="2"/>
        <v>0</v>
      </c>
      <c r="G11" s="77">
        <f t="shared" si="2"/>
        <v>0</v>
      </c>
      <c r="H11" s="77">
        <f t="shared" si="2"/>
        <v>0</v>
      </c>
      <c r="I11" s="220">
        <f>SUM(I12)</f>
        <v>0</v>
      </c>
      <c r="J11" s="77">
        <f t="shared" si="2"/>
        <v>0</v>
      </c>
      <c r="K11" s="220">
        <f>SUM(K12)</f>
        <v>160155</v>
      </c>
      <c r="L11" s="77">
        <f t="shared" si="2"/>
        <v>207955</v>
      </c>
      <c r="M11" s="111">
        <f t="shared" si="2"/>
        <v>-207955</v>
      </c>
    </row>
    <row r="12" spans="1:13" s="157" customFormat="1" ht="21" customHeight="1">
      <c r="A12" s="78"/>
      <c r="B12" s="78"/>
      <c r="C12" s="78">
        <v>1</v>
      </c>
      <c r="D12" s="78"/>
      <c r="E12" s="119" t="s">
        <v>82</v>
      </c>
      <c r="F12" s="75">
        <f t="shared" si="2"/>
        <v>0</v>
      </c>
      <c r="G12" s="75">
        <f t="shared" si="2"/>
        <v>0</v>
      </c>
      <c r="H12" s="75">
        <f t="shared" si="2"/>
        <v>0</v>
      </c>
      <c r="I12" s="221">
        <f>SUM(I13)</f>
        <v>0</v>
      </c>
      <c r="J12" s="75">
        <f t="shared" si="2"/>
        <v>0</v>
      </c>
      <c r="K12" s="221">
        <f>SUM(K13)</f>
        <v>160155</v>
      </c>
      <c r="L12" s="75">
        <f t="shared" si="2"/>
        <v>207955</v>
      </c>
      <c r="M12" s="122">
        <f t="shared" si="2"/>
        <v>-207955</v>
      </c>
    </row>
    <row r="13" spans="1:13" s="157" customFormat="1" ht="21" customHeight="1">
      <c r="A13" s="78"/>
      <c r="B13" s="78"/>
      <c r="C13" s="78"/>
      <c r="D13" s="78">
        <v>1</v>
      </c>
      <c r="E13" s="120" t="s">
        <v>83</v>
      </c>
      <c r="F13" s="75">
        <v>0</v>
      </c>
      <c r="G13" s="75">
        <v>0</v>
      </c>
      <c r="H13" s="75">
        <f>SUM(F13:G13)</f>
        <v>0</v>
      </c>
      <c r="I13" s="221">
        <v>0</v>
      </c>
      <c r="J13" s="75">
        <f>I13+'歲入本年度'!I13</f>
        <v>0</v>
      </c>
      <c r="K13" s="232">
        <v>160155</v>
      </c>
      <c r="L13" s="75">
        <f>K13+'歲入本年度'!L13</f>
        <v>207955</v>
      </c>
      <c r="M13" s="79">
        <f>J13-L13</f>
        <v>-207955</v>
      </c>
    </row>
    <row r="14" spans="1:13" s="156" customFormat="1" ht="21" customHeight="1">
      <c r="A14" s="78">
        <v>2</v>
      </c>
      <c r="B14" s="78"/>
      <c r="C14" s="78"/>
      <c r="D14" s="78"/>
      <c r="E14" s="117" t="s">
        <v>84</v>
      </c>
      <c r="F14" s="77">
        <f>SUM(F36,F15,F18,F21,F24,F27,F30,F33)</f>
        <v>0</v>
      </c>
      <c r="G14" s="77">
        <f aca="true" t="shared" si="3" ref="G14:M14">SUM(G36,G15,G18,G21,G24,G27,G30,G33)</f>
        <v>0</v>
      </c>
      <c r="H14" s="77">
        <f t="shared" si="3"/>
        <v>0</v>
      </c>
      <c r="I14" s="220">
        <f t="shared" si="3"/>
        <v>0</v>
      </c>
      <c r="J14" s="77">
        <f t="shared" si="3"/>
        <v>0</v>
      </c>
      <c r="K14" s="220">
        <f t="shared" si="3"/>
        <v>5491684</v>
      </c>
      <c r="L14" s="77">
        <f t="shared" si="3"/>
        <v>14751704</v>
      </c>
      <c r="M14" s="85">
        <f t="shared" si="3"/>
        <v>-14751704</v>
      </c>
    </row>
    <row r="15" spans="1:13" s="156" customFormat="1" ht="21" customHeight="1">
      <c r="A15" s="78"/>
      <c r="B15" s="78">
        <v>1</v>
      </c>
      <c r="C15" s="78"/>
      <c r="D15" s="78"/>
      <c r="E15" s="118" t="s">
        <v>180</v>
      </c>
      <c r="F15" s="77">
        <f aca="true" t="shared" si="4" ref="F15:M16">SUM(F16)</f>
        <v>0</v>
      </c>
      <c r="G15" s="77">
        <f t="shared" si="4"/>
        <v>0</v>
      </c>
      <c r="H15" s="77">
        <f t="shared" si="4"/>
        <v>0</v>
      </c>
      <c r="I15" s="220">
        <f t="shared" si="4"/>
        <v>0</v>
      </c>
      <c r="J15" s="77">
        <f t="shared" si="4"/>
        <v>0</v>
      </c>
      <c r="K15" s="220">
        <f t="shared" si="4"/>
        <v>85303</v>
      </c>
      <c r="L15" s="77">
        <f t="shared" si="4"/>
        <v>127950</v>
      </c>
      <c r="M15" s="85">
        <f t="shared" si="4"/>
        <v>-127950</v>
      </c>
    </row>
    <row r="16" spans="1:13" s="157" customFormat="1" ht="21" customHeight="1">
      <c r="A16" s="78"/>
      <c r="B16" s="78"/>
      <c r="C16" s="78">
        <v>1</v>
      </c>
      <c r="D16" s="78"/>
      <c r="E16" s="119" t="s">
        <v>86</v>
      </c>
      <c r="F16" s="75">
        <f t="shared" si="4"/>
        <v>0</v>
      </c>
      <c r="G16" s="75">
        <f t="shared" si="4"/>
        <v>0</v>
      </c>
      <c r="H16" s="75">
        <f t="shared" si="4"/>
        <v>0</v>
      </c>
      <c r="I16" s="221">
        <f t="shared" si="4"/>
        <v>0</v>
      </c>
      <c r="J16" s="75">
        <f t="shared" si="4"/>
        <v>0</v>
      </c>
      <c r="K16" s="221">
        <f t="shared" si="4"/>
        <v>85303</v>
      </c>
      <c r="L16" s="75">
        <f t="shared" si="4"/>
        <v>127950</v>
      </c>
      <c r="M16" s="122">
        <f t="shared" si="4"/>
        <v>-127950</v>
      </c>
    </row>
    <row r="17" spans="1:13" s="157" customFormat="1" ht="21" customHeight="1">
      <c r="A17" s="78"/>
      <c r="B17" s="78"/>
      <c r="C17" s="78"/>
      <c r="D17" s="78">
        <v>1</v>
      </c>
      <c r="E17" s="120" t="s">
        <v>87</v>
      </c>
      <c r="F17" s="75">
        <v>0</v>
      </c>
      <c r="G17" s="75">
        <v>0</v>
      </c>
      <c r="H17" s="75">
        <f>SUM(F17:G17)</f>
        <v>0</v>
      </c>
      <c r="I17" s="221">
        <v>0</v>
      </c>
      <c r="J17" s="75">
        <f>I17+'歲入本年度'!I17</f>
        <v>0</v>
      </c>
      <c r="K17" s="232">
        <v>85303</v>
      </c>
      <c r="L17" s="75">
        <f>K17+'歲入本年度'!L17</f>
        <v>127950</v>
      </c>
      <c r="M17" s="79">
        <f>J17-L17</f>
        <v>-127950</v>
      </c>
    </row>
    <row r="18" spans="1:13" s="156" customFormat="1" ht="21" customHeight="1">
      <c r="A18" s="78"/>
      <c r="B18" s="78">
        <v>2</v>
      </c>
      <c r="C18" s="78"/>
      <c r="D18" s="78"/>
      <c r="E18" s="118" t="s">
        <v>201</v>
      </c>
      <c r="F18" s="77">
        <f aca="true" t="shared" si="5" ref="F18:M19">SUM(F19)</f>
        <v>0</v>
      </c>
      <c r="G18" s="77">
        <f t="shared" si="5"/>
        <v>0</v>
      </c>
      <c r="H18" s="77">
        <f>SUM(H19)</f>
        <v>0</v>
      </c>
      <c r="I18" s="220">
        <f>SUM(I19)</f>
        <v>0</v>
      </c>
      <c r="J18" s="77">
        <f t="shared" si="5"/>
        <v>0</v>
      </c>
      <c r="K18" s="220">
        <f>SUM(K19)</f>
        <v>0</v>
      </c>
      <c r="L18" s="77">
        <f t="shared" si="5"/>
        <v>14939</v>
      </c>
      <c r="M18" s="85">
        <f t="shared" si="5"/>
        <v>-14939</v>
      </c>
    </row>
    <row r="19" spans="1:13" s="157" customFormat="1" ht="21" customHeight="1">
      <c r="A19" s="78"/>
      <c r="B19" s="78"/>
      <c r="C19" s="78">
        <v>1</v>
      </c>
      <c r="D19" s="78"/>
      <c r="E19" s="119" t="s">
        <v>86</v>
      </c>
      <c r="F19" s="75">
        <f t="shared" si="5"/>
        <v>0</v>
      </c>
      <c r="G19" s="75">
        <f t="shared" si="5"/>
        <v>0</v>
      </c>
      <c r="H19" s="75">
        <f>SUM(H20)</f>
        <v>0</v>
      </c>
      <c r="I19" s="221">
        <f>SUM(I20)</f>
        <v>0</v>
      </c>
      <c r="J19" s="75">
        <f t="shared" si="5"/>
        <v>0</v>
      </c>
      <c r="K19" s="221">
        <f>SUM(K20)</f>
        <v>0</v>
      </c>
      <c r="L19" s="75">
        <f t="shared" si="5"/>
        <v>14939</v>
      </c>
      <c r="M19" s="122">
        <f t="shared" si="5"/>
        <v>-14939</v>
      </c>
    </row>
    <row r="20" spans="1:13" s="157" customFormat="1" ht="21" customHeight="1">
      <c r="A20" s="78"/>
      <c r="B20" s="78"/>
      <c r="C20" s="78"/>
      <c r="D20" s="78">
        <v>1</v>
      </c>
      <c r="E20" s="120" t="s">
        <v>87</v>
      </c>
      <c r="F20" s="75">
        <v>0</v>
      </c>
      <c r="G20" s="75">
        <v>0</v>
      </c>
      <c r="H20" s="75">
        <f>SUM(F20:G20)</f>
        <v>0</v>
      </c>
      <c r="I20" s="221">
        <v>0</v>
      </c>
      <c r="J20" s="75">
        <f>I20+'歲入本年度'!I20</f>
        <v>0</v>
      </c>
      <c r="K20" s="232">
        <v>0</v>
      </c>
      <c r="L20" s="75">
        <f>K20+'歲入本年度'!L20</f>
        <v>14939</v>
      </c>
      <c r="M20" s="79">
        <f>J20-L20</f>
        <v>-14939</v>
      </c>
    </row>
    <row r="21" spans="1:13" s="156" customFormat="1" ht="21" customHeight="1">
      <c r="A21" s="78"/>
      <c r="B21" s="78">
        <v>3</v>
      </c>
      <c r="C21" s="78"/>
      <c r="D21" s="78"/>
      <c r="E21" s="118" t="s">
        <v>188</v>
      </c>
      <c r="F21" s="77">
        <f aca="true" t="shared" si="6" ref="F21:M22">SUM(F22)</f>
        <v>0</v>
      </c>
      <c r="G21" s="77">
        <f t="shared" si="6"/>
        <v>0</v>
      </c>
      <c r="H21" s="77">
        <f>SUM(H22)</f>
        <v>0</v>
      </c>
      <c r="I21" s="220">
        <f>SUM(I22)</f>
        <v>0</v>
      </c>
      <c r="J21" s="77">
        <f t="shared" si="6"/>
        <v>0</v>
      </c>
      <c r="K21" s="220">
        <f>SUM(K22)</f>
        <v>312286</v>
      </c>
      <c r="L21" s="77">
        <f t="shared" si="6"/>
        <v>1648253</v>
      </c>
      <c r="M21" s="85">
        <f t="shared" si="6"/>
        <v>-1648253</v>
      </c>
    </row>
    <row r="22" spans="1:13" s="157" customFormat="1" ht="21" customHeight="1">
      <c r="A22" s="78"/>
      <c r="B22" s="78"/>
      <c r="C22" s="78">
        <v>1</v>
      </c>
      <c r="D22" s="78"/>
      <c r="E22" s="119" t="s">
        <v>86</v>
      </c>
      <c r="F22" s="75">
        <f t="shared" si="6"/>
        <v>0</v>
      </c>
      <c r="G22" s="75">
        <f t="shared" si="6"/>
        <v>0</v>
      </c>
      <c r="H22" s="75">
        <f>SUM(H23)</f>
        <v>0</v>
      </c>
      <c r="I22" s="221">
        <f>SUM(I23)</f>
        <v>0</v>
      </c>
      <c r="J22" s="75">
        <f t="shared" si="6"/>
        <v>0</v>
      </c>
      <c r="K22" s="221">
        <f>SUM(K23)</f>
        <v>312286</v>
      </c>
      <c r="L22" s="75">
        <f t="shared" si="6"/>
        <v>1648253</v>
      </c>
      <c r="M22" s="122">
        <f t="shared" si="6"/>
        <v>-1648253</v>
      </c>
    </row>
    <row r="23" spans="1:13" s="157" customFormat="1" ht="21" customHeight="1">
      <c r="A23" s="78"/>
      <c r="B23" s="78"/>
      <c r="C23" s="78"/>
      <c r="D23" s="78">
        <v>1</v>
      </c>
      <c r="E23" s="120" t="s">
        <v>87</v>
      </c>
      <c r="F23" s="75">
        <v>0</v>
      </c>
      <c r="G23" s="75">
        <v>0</v>
      </c>
      <c r="H23" s="75">
        <f>SUM(F23:G23)</f>
        <v>0</v>
      </c>
      <c r="I23" s="221">
        <v>0</v>
      </c>
      <c r="J23" s="75">
        <f>I23+'歲入本年度'!I23</f>
        <v>0</v>
      </c>
      <c r="K23" s="232">
        <v>312286</v>
      </c>
      <c r="L23" s="75">
        <f>K23+'歲入本年度'!L23</f>
        <v>1648253</v>
      </c>
      <c r="M23" s="79">
        <f>J23-L23</f>
        <v>-1648253</v>
      </c>
    </row>
    <row r="24" spans="1:13" s="156" customFormat="1" ht="21" customHeight="1">
      <c r="A24" s="78"/>
      <c r="B24" s="78">
        <v>4</v>
      </c>
      <c r="C24" s="78"/>
      <c r="D24" s="78"/>
      <c r="E24" s="118" t="s">
        <v>183</v>
      </c>
      <c r="F24" s="77">
        <f aca="true" t="shared" si="7" ref="F24:M25">SUM(F25)</f>
        <v>0</v>
      </c>
      <c r="G24" s="77">
        <f t="shared" si="7"/>
        <v>0</v>
      </c>
      <c r="H24" s="77">
        <f>SUM(H25)</f>
        <v>0</v>
      </c>
      <c r="I24" s="220">
        <f>SUM(I25)</f>
        <v>0</v>
      </c>
      <c r="J24" s="77">
        <f t="shared" si="7"/>
        <v>0</v>
      </c>
      <c r="K24" s="220">
        <f>SUM(K25)</f>
        <v>284820</v>
      </c>
      <c r="L24" s="77">
        <f t="shared" si="7"/>
        <v>3489115</v>
      </c>
      <c r="M24" s="85">
        <f t="shared" si="7"/>
        <v>-3489115</v>
      </c>
    </row>
    <row r="25" spans="1:13" s="157" customFormat="1" ht="21" customHeight="1">
      <c r="A25" s="78"/>
      <c r="B25" s="78"/>
      <c r="C25" s="78">
        <v>1</v>
      </c>
      <c r="D25" s="78"/>
      <c r="E25" s="119" t="s">
        <v>86</v>
      </c>
      <c r="F25" s="75">
        <f t="shared" si="7"/>
        <v>0</v>
      </c>
      <c r="G25" s="75">
        <f t="shared" si="7"/>
        <v>0</v>
      </c>
      <c r="H25" s="75">
        <f>SUM(H26)</f>
        <v>0</v>
      </c>
      <c r="I25" s="221">
        <f>SUM(I26)</f>
        <v>0</v>
      </c>
      <c r="J25" s="75">
        <f t="shared" si="7"/>
        <v>0</v>
      </c>
      <c r="K25" s="221">
        <f>SUM(K26)</f>
        <v>284820</v>
      </c>
      <c r="L25" s="75">
        <f t="shared" si="7"/>
        <v>3489115</v>
      </c>
      <c r="M25" s="79">
        <f t="shared" si="7"/>
        <v>-3489115</v>
      </c>
    </row>
    <row r="26" spans="1:13" s="157" customFormat="1" ht="21" customHeight="1">
      <c r="A26" s="78"/>
      <c r="B26" s="78"/>
      <c r="C26" s="78"/>
      <c r="D26" s="78">
        <v>1</v>
      </c>
      <c r="E26" s="120" t="s">
        <v>87</v>
      </c>
      <c r="F26" s="75">
        <v>0</v>
      </c>
      <c r="G26" s="75">
        <v>0</v>
      </c>
      <c r="H26" s="75">
        <f>SUM(F26:G26)</f>
        <v>0</v>
      </c>
      <c r="I26" s="221">
        <v>0</v>
      </c>
      <c r="J26" s="75">
        <f>I26+'歲入本年度'!I26</f>
        <v>0</v>
      </c>
      <c r="K26" s="232">
        <v>284820</v>
      </c>
      <c r="L26" s="75">
        <f>K26+'歲入本年度'!L26</f>
        <v>3489115</v>
      </c>
      <c r="M26" s="79">
        <f>J26-L26</f>
        <v>-3489115</v>
      </c>
    </row>
    <row r="27" spans="1:13" s="156" customFormat="1" ht="21" customHeight="1">
      <c r="A27" s="78"/>
      <c r="B27" s="78">
        <v>5</v>
      </c>
      <c r="C27" s="78"/>
      <c r="D27" s="78"/>
      <c r="E27" s="118" t="s">
        <v>189</v>
      </c>
      <c r="F27" s="77">
        <f aca="true" t="shared" si="8" ref="F27:M28">SUM(F28)</f>
        <v>0</v>
      </c>
      <c r="G27" s="77">
        <f t="shared" si="8"/>
        <v>0</v>
      </c>
      <c r="H27" s="77">
        <f>SUM(H28)</f>
        <v>0</v>
      </c>
      <c r="I27" s="220">
        <f>SUM(I28)</f>
        <v>0</v>
      </c>
      <c r="J27" s="77">
        <f t="shared" si="8"/>
        <v>0</v>
      </c>
      <c r="K27" s="220">
        <f>SUM(K28)</f>
        <v>4361868</v>
      </c>
      <c r="L27" s="77">
        <f t="shared" si="8"/>
        <v>9024040</v>
      </c>
      <c r="M27" s="85">
        <f t="shared" si="8"/>
        <v>-9024040</v>
      </c>
    </row>
    <row r="28" spans="1:13" s="157" customFormat="1" ht="21" customHeight="1">
      <c r="A28" s="78"/>
      <c r="B28" s="78"/>
      <c r="C28" s="78">
        <v>1</v>
      </c>
      <c r="D28" s="78"/>
      <c r="E28" s="119" t="s">
        <v>86</v>
      </c>
      <c r="F28" s="75">
        <f t="shared" si="8"/>
        <v>0</v>
      </c>
      <c r="G28" s="75">
        <f t="shared" si="8"/>
        <v>0</v>
      </c>
      <c r="H28" s="75">
        <f>SUM(H29)</f>
        <v>0</v>
      </c>
      <c r="I28" s="221">
        <f>SUM(I29)</f>
        <v>0</v>
      </c>
      <c r="J28" s="75">
        <f t="shared" si="8"/>
        <v>0</v>
      </c>
      <c r="K28" s="221">
        <f>SUM(K29)</f>
        <v>4361868</v>
      </c>
      <c r="L28" s="75">
        <f t="shared" si="8"/>
        <v>9024040</v>
      </c>
      <c r="M28" s="79">
        <f t="shared" si="8"/>
        <v>-9024040</v>
      </c>
    </row>
    <row r="29" spans="1:13" s="157" customFormat="1" ht="21" customHeight="1">
      <c r="A29" s="78"/>
      <c r="B29" s="78"/>
      <c r="C29" s="78"/>
      <c r="D29" s="78">
        <v>1</v>
      </c>
      <c r="E29" s="120" t="s">
        <v>87</v>
      </c>
      <c r="F29" s="75">
        <v>0</v>
      </c>
      <c r="G29" s="75">
        <v>0</v>
      </c>
      <c r="H29" s="75">
        <f>SUM(F29:G29)</f>
        <v>0</v>
      </c>
      <c r="I29" s="221">
        <v>0</v>
      </c>
      <c r="J29" s="75">
        <f>I29+'歲入本年度'!I29</f>
        <v>0</v>
      </c>
      <c r="K29" s="232">
        <v>4361868</v>
      </c>
      <c r="L29" s="75">
        <f>K29+'歲入本年度'!L29</f>
        <v>9024040</v>
      </c>
      <c r="M29" s="79">
        <f>J29-L29</f>
        <v>-9024040</v>
      </c>
    </row>
    <row r="30" spans="1:13" s="156" customFormat="1" ht="21" customHeight="1">
      <c r="A30" s="78"/>
      <c r="B30" s="78">
        <v>6</v>
      </c>
      <c r="C30" s="78"/>
      <c r="D30" s="78"/>
      <c r="E30" s="118" t="s">
        <v>194</v>
      </c>
      <c r="F30" s="77">
        <f aca="true" t="shared" si="9" ref="F30:M31">SUM(F31)</f>
        <v>0</v>
      </c>
      <c r="G30" s="77">
        <f t="shared" si="9"/>
        <v>0</v>
      </c>
      <c r="H30" s="77">
        <f t="shared" si="9"/>
        <v>0</v>
      </c>
      <c r="I30" s="220">
        <f>SUM(I31)</f>
        <v>0</v>
      </c>
      <c r="J30" s="77">
        <f t="shared" si="9"/>
        <v>0</v>
      </c>
      <c r="K30" s="220">
        <f>SUM(K31)</f>
        <v>47201</v>
      </c>
      <c r="L30" s="77">
        <f t="shared" si="9"/>
        <v>47201</v>
      </c>
      <c r="M30" s="111">
        <f t="shared" si="9"/>
        <v>-47201</v>
      </c>
    </row>
    <row r="31" spans="1:13" s="157" customFormat="1" ht="21" customHeight="1">
      <c r="A31" s="78"/>
      <c r="B31" s="78"/>
      <c r="C31" s="78">
        <v>1</v>
      </c>
      <c r="D31" s="78"/>
      <c r="E31" s="119" t="s">
        <v>86</v>
      </c>
      <c r="F31" s="75">
        <f t="shared" si="9"/>
        <v>0</v>
      </c>
      <c r="G31" s="75">
        <f t="shared" si="9"/>
        <v>0</v>
      </c>
      <c r="H31" s="75">
        <f t="shared" si="9"/>
        <v>0</v>
      </c>
      <c r="I31" s="221">
        <f>SUM(I32)</f>
        <v>0</v>
      </c>
      <c r="J31" s="75">
        <f t="shared" si="9"/>
        <v>0</v>
      </c>
      <c r="K31" s="221">
        <f>SUM(K32)</f>
        <v>47201</v>
      </c>
      <c r="L31" s="75">
        <f t="shared" si="9"/>
        <v>47201</v>
      </c>
      <c r="M31" s="122">
        <f t="shared" si="9"/>
        <v>-47201</v>
      </c>
    </row>
    <row r="32" spans="1:13" s="157" customFormat="1" ht="21" customHeight="1">
      <c r="A32" s="78"/>
      <c r="B32" s="78"/>
      <c r="C32" s="78"/>
      <c r="D32" s="78">
        <v>1</v>
      </c>
      <c r="E32" s="158" t="s">
        <v>70</v>
      </c>
      <c r="F32" s="75">
        <v>0</v>
      </c>
      <c r="G32" s="75">
        <v>0</v>
      </c>
      <c r="H32" s="75">
        <f>SUM(F32:G32)</f>
        <v>0</v>
      </c>
      <c r="I32" s="221">
        <v>0</v>
      </c>
      <c r="J32" s="75">
        <f>I32+'歲入本年度'!I32</f>
        <v>0</v>
      </c>
      <c r="K32" s="232">
        <v>47201</v>
      </c>
      <c r="L32" s="75">
        <f>K32+'歲入本年度'!L32</f>
        <v>47201</v>
      </c>
      <c r="M32" s="79">
        <f>J32-L32</f>
        <v>-47201</v>
      </c>
    </row>
    <row r="33" spans="1:13" s="156" customFormat="1" ht="21" customHeight="1">
      <c r="A33" s="78"/>
      <c r="B33" s="78">
        <v>7</v>
      </c>
      <c r="C33" s="78"/>
      <c r="D33" s="78"/>
      <c r="E33" s="118" t="s">
        <v>85</v>
      </c>
      <c r="F33" s="77">
        <f aca="true" t="shared" si="10" ref="F33:M34">SUM(F34)</f>
        <v>0</v>
      </c>
      <c r="G33" s="77">
        <f t="shared" si="10"/>
        <v>0</v>
      </c>
      <c r="H33" s="77">
        <f t="shared" si="10"/>
        <v>0</v>
      </c>
      <c r="I33" s="220">
        <f>SUM(I34)</f>
        <v>0</v>
      </c>
      <c r="J33" s="77">
        <f t="shared" si="10"/>
        <v>0</v>
      </c>
      <c r="K33" s="220">
        <f>SUM(K34)</f>
        <v>393804</v>
      </c>
      <c r="L33" s="77">
        <f t="shared" si="10"/>
        <v>393804</v>
      </c>
      <c r="M33" s="111">
        <f t="shared" si="10"/>
        <v>-393804</v>
      </c>
    </row>
    <row r="34" spans="1:13" s="157" customFormat="1" ht="22.5" customHeight="1" thickBot="1">
      <c r="A34" s="130"/>
      <c r="B34" s="130"/>
      <c r="C34" s="130">
        <v>1</v>
      </c>
      <c r="D34" s="130"/>
      <c r="E34" s="210" t="s">
        <v>86</v>
      </c>
      <c r="F34" s="211">
        <f t="shared" si="10"/>
        <v>0</v>
      </c>
      <c r="G34" s="211">
        <f t="shared" si="10"/>
        <v>0</v>
      </c>
      <c r="H34" s="211">
        <f t="shared" si="10"/>
        <v>0</v>
      </c>
      <c r="I34" s="222">
        <f>SUM(I35)</f>
        <v>0</v>
      </c>
      <c r="J34" s="211">
        <f t="shared" si="10"/>
        <v>0</v>
      </c>
      <c r="K34" s="222">
        <f>SUM(K35)</f>
        <v>393804</v>
      </c>
      <c r="L34" s="211">
        <f t="shared" si="10"/>
        <v>393804</v>
      </c>
      <c r="M34" s="212">
        <f t="shared" si="10"/>
        <v>-393804</v>
      </c>
    </row>
    <row r="35" spans="1:13" s="157" customFormat="1" ht="21" customHeight="1">
      <c r="A35" s="78"/>
      <c r="B35" s="78"/>
      <c r="C35" s="78"/>
      <c r="D35" s="78">
        <v>1</v>
      </c>
      <c r="E35" s="158" t="s">
        <v>70</v>
      </c>
      <c r="F35" s="75">
        <v>0</v>
      </c>
      <c r="G35" s="75">
        <v>0</v>
      </c>
      <c r="H35" s="75">
        <f>SUM(F35:G35)</f>
        <v>0</v>
      </c>
      <c r="I35" s="221">
        <v>0</v>
      </c>
      <c r="J35" s="75">
        <f>I35+'歲入本年度'!I35</f>
        <v>0</v>
      </c>
      <c r="K35" s="232">
        <v>393804</v>
      </c>
      <c r="L35" s="75">
        <f>K35+'歲入本年度'!L35</f>
        <v>393804</v>
      </c>
      <c r="M35" s="79">
        <f>J35-L35</f>
        <v>-393804</v>
      </c>
    </row>
    <row r="36" spans="1:13" s="156" customFormat="1" ht="21" customHeight="1">
      <c r="A36" s="78"/>
      <c r="B36" s="78">
        <v>8</v>
      </c>
      <c r="C36" s="78"/>
      <c r="D36" s="78"/>
      <c r="E36" s="118" t="s">
        <v>195</v>
      </c>
      <c r="F36" s="77">
        <f aca="true" t="shared" si="11" ref="F36:M37">SUM(F37)</f>
        <v>0</v>
      </c>
      <c r="G36" s="77">
        <f t="shared" si="11"/>
        <v>0</v>
      </c>
      <c r="H36" s="77">
        <f t="shared" si="11"/>
        <v>0</v>
      </c>
      <c r="I36" s="220">
        <f>SUM(I37)</f>
        <v>0</v>
      </c>
      <c r="J36" s="77">
        <f t="shared" si="11"/>
        <v>0</v>
      </c>
      <c r="K36" s="220">
        <f>SUM(K37)</f>
        <v>6402</v>
      </c>
      <c r="L36" s="77">
        <f t="shared" si="11"/>
        <v>6402</v>
      </c>
      <c r="M36" s="111">
        <f t="shared" si="11"/>
        <v>-6402</v>
      </c>
    </row>
    <row r="37" spans="1:13" s="157" customFormat="1" ht="21" customHeight="1">
      <c r="A37" s="78"/>
      <c r="B37" s="78"/>
      <c r="C37" s="78">
        <v>1</v>
      </c>
      <c r="D37" s="78"/>
      <c r="E37" s="119" t="s">
        <v>86</v>
      </c>
      <c r="F37" s="75">
        <f t="shared" si="11"/>
        <v>0</v>
      </c>
      <c r="G37" s="75">
        <f t="shared" si="11"/>
        <v>0</v>
      </c>
      <c r="H37" s="75">
        <f t="shared" si="11"/>
        <v>0</v>
      </c>
      <c r="I37" s="221">
        <f>SUM(I38)</f>
        <v>0</v>
      </c>
      <c r="J37" s="75">
        <f t="shared" si="11"/>
        <v>0</v>
      </c>
      <c r="K37" s="221">
        <f>SUM(K38)</f>
        <v>6402</v>
      </c>
      <c r="L37" s="75">
        <f t="shared" si="11"/>
        <v>6402</v>
      </c>
      <c r="M37" s="122">
        <f t="shared" si="11"/>
        <v>-6402</v>
      </c>
    </row>
    <row r="38" spans="1:13" s="157" customFormat="1" ht="21" customHeight="1">
      <c r="A38" s="78"/>
      <c r="B38" s="78"/>
      <c r="C38" s="78"/>
      <c r="D38" s="78">
        <v>1</v>
      </c>
      <c r="E38" s="158" t="s">
        <v>70</v>
      </c>
      <c r="F38" s="75">
        <v>0</v>
      </c>
      <c r="G38" s="75">
        <v>0</v>
      </c>
      <c r="H38" s="75">
        <f>SUM(F38:G38)</f>
        <v>0</v>
      </c>
      <c r="I38" s="221">
        <v>0</v>
      </c>
      <c r="J38" s="75">
        <f>I38+'歲入本年度'!I38</f>
        <v>0</v>
      </c>
      <c r="K38" s="232">
        <v>6402</v>
      </c>
      <c r="L38" s="75">
        <f>K38+'歲入本年度'!L38</f>
        <v>6402</v>
      </c>
      <c r="M38" s="79">
        <f>J38-L38</f>
        <v>-6402</v>
      </c>
    </row>
    <row r="39" spans="1:13" s="156" customFormat="1" ht="21" customHeight="1">
      <c r="A39" s="78">
        <v>3</v>
      </c>
      <c r="B39" s="78"/>
      <c r="C39" s="78"/>
      <c r="D39" s="78"/>
      <c r="E39" s="117" t="s">
        <v>185</v>
      </c>
      <c r="F39" s="77">
        <f aca="true" t="shared" si="12" ref="F39:M41">SUM(F40)</f>
        <v>0</v>
      </c>
      <c r="G39" s="77">
        <f t="shared" si="12"/>
        <v>0</v>
      </c>
      <c r="H39" s="77">
        <f t="shared" si="12"/>
        <v>0</v>
      </c>
      <c r="I39" s="220">
        <f t="shared" si="12"/>
        <v>0</v>
      </c>
      <c r="J39" s="77">
        <f t="shared" si="12"/>
        <v>0</v>
      </c>
      <c r="K39" s="220">
        <f t="shared" si="12"/>
        <v>74110910</v>
      </c>
      <c r="L39" s="77">
        <f t="shared" si="12"/>
        <v>91796102</v>
      </c>
      <c r="M39" s="85">
        <f t="shared" si="12"/>
        <v>-91796102</v>
      </c>
    </row>
    <row r="40" spans="1:13" s="156" customFormat="1" ht="21" customHeight="1">
      <c r="A40" s="78"/>
      <c r="B40" s="78">
        <v>1</v>
      </c>
      <c r="C40" s="78"/>
      <c r="D40" s="78"/>
      <c r="E40" s="118" t="s">
        <v>189</v>
      </c>
      <c r="F40" s="77">
        <f t="shared" si="12"/>
        <v>0</v>
      </c>
      <c r="G40" s="77">
        <f t="shared" si="12"/>
        <v>0</v>
      </c>
      <c r="H40" s="77">
        <f t="shared" si="12"/>
        <v>0</v>
      </c>
      <c r="I40" s="220">
        <f aca="true" t="shared" si="13" ref="I40:K41">SUM(I41)</f>
        <v>0</v>
      </c>
      <c r="J40" s="77">
        <f t="shared" si="13"/>
        <v>0</v>
      </c>
      <c r="K40" s="220">
        <f t="shared" si="13"/>
        <v>74110910</v>
      </c>
      <c r="L40" s="77">
        <f>SUM(L41)</f>
        <v>91796102</v>
      </c>
      <c r="M40" s="111">
        <f>SUM(M41)</f>
        <v>-91796102</v>
      </c>
    </row>
    <row r="41" spans="1:13" s="157" customFormat="1" ht="21" customHeight="1">
      <c r="A41" s="78"/>
      <c r="B41" s="78"/>
      <c r="C41" s="78">
        <v>1</v>
      </c>
      <c r="D41" s="78"/>
      <c r="E41" s="119" t="s">
        <v>186</v>
      </c>
      <c r="F41" s="75">
        <f t="shared" si="12"/>
        <v>0</v>
      </c>
      <c r="G41" s="75">
        <f t="shared" si="12"/>
        <v>0</v>
      </c>
      <c r="H41" s="75">
        <f t="shared" si="12"/>
        <v>0</v>
      </c>
      <c r="I41" s="221">
        <f t="shared" si="13"/>
        <v>0</v>
      </c>
      <c r="J41" s="75">
        <f t="shared" si="13"/>
        <v>0</v>
      </c>
      <c r="K41" s="221">
        <f t="shared" si="13"/>
        <v>74110910</v>
      </c>
      <c r="L41" s="75">
        <f>SUM(L42)</f>
        <v>91796102</v>
      </c>
      <c r="M41" s="122">
        <f>SUM(M42)</f>
        <v>-91796102</v>
      </c>
    </row>
    <row r="42" spans="1:13" s="157" customFormat="1" ht="21" customHeight="1">
      <c r="A42" s="78"/>
      <c r="B42" s="78"/>
      <c r="C42" s="78"/>
      <c r="D42" s="78">
        <v>1</v>
      </c>
      <c r="E42" s="158" t="s">
        <v>187</v>
      </c>
      <c r="F42" s="75">
        <v>0</v>
      </c>
      <c r="G42" s="75">
        <v>0</v>
      </c>
      <c r="H42" s="75">
        <f>SUM(F42:G42)</f>
        <v>0</v>
      </c>
      <c r="I42" s="221">
        <v>0</v>
      </c>
      <c r="J42" s="75">
        <f>I42+'歲入本年度'!I42</f>
        <v>0</v>
      </c>
      <c r="K42" s="232">
        <v>74110910</v>
      </c>
      <c r="L42" s="75">
        <f>K42+'歲入本年度'!L42</f>
        <v>91796102</v>
      </c>
      <c r="M42" s="79">
        <f>J42-L42</f>
        <v>-91796102</v>
      </c>
    </row>
    <row r="43" spans="1:13" s="157" customFormat="1" ht="21" customHeight="1">
      <c r="A43" s="78"/>
      <c r="B43" s="78"/>
      <c r="C43" s="78"/>
      <c r="D43" s="78"/>
      <c r="E43" s="158"/>
      <c r="F43" s="75"/>
      <c r="G43" s="75"/>
      <c r="H43" s="75"/>
      <c r="I43" s="221"/>
      <c r="J43" s="75"/>
      <c r="K43" s="232"/>
      <c r="L43" s="75"/>
      <c r="M43" s="79"/>
    </row>
    <row r="44" spans="1:13" s="157" customFormat="1" ht="21" customHeight="1">
      <c r="A44" s="78"/>
      <c r="B44" s="78"/>
      <c r="C44" s="78"/>
      <c r="D44" s="78"/>
      <c r="E44" s="158"/>
      <c r="F44" s="75"/>
      <c r="G44" s="75"/>
      <c r="H44" s="75"/>
      <c r="I44" s="221"/>
      <c r="J44" s="75"/>
      <c r="K44" s="232"/>
      <c r="L44" s="75"/>
      <c r="M44" s="79"/>
    </row>
    <row r="45" spans="1:13" s="157" customFormat="1" ht="21" customHeight="1">
      <c r="A45" s="78"/>
      <c r="B45" s="78"/>
      <c r="C45" s="78"/>
      <c r="D45" s="78"/>
      <c r="E45" s="158"/>
      <c r="F45" s="75"/>
      <c r="G45" s="75"/>
      <c r="H45" s="75"/>
      <c r="I45" s="221"/>
      <c r="J45" s="75"/>
      <c r="K45" s="232"/>
      <c r="L45" s="75"/>
      <c r="M45" s="79"/>
    </row>
    <row r="46" spans="1:13" s="157" customFormat="1" ht="21" customHeight="1">
      <c r="A46" s="78"/>
      <c r="B46" s="78"/>
      <c r="C46" s="78"/>
      <c r="D46" s="78"/>
      <c r="E46" s="158"/>
      <c r="F46" s="75"/>
      <c r="G46" s="75"/>
      <c r="H46" s="75"/>
      <c r="I46" s="221"/>
      <c r="J46" s="75"/>
      <c r="K46" s="232"/>
      <c r="L46" s="75"/>
      <c r="M46" s="79"/>
    </row>
    <row r="47" spans="1:13" s="157" customFormat="1" ht="21" customHeight="1">
      <c r="A47" s="78"/>
      <c r="B47" s="78"/>
      <c r="C47" s="78"/>
      <c r="D47" s="78"/>
      <c r="E47" s="158"/>
      <c r="F47" s="75"/>
      <c r="G47" s="75"/>
      <c r="H47" s="75"/>
      <c r="I47" s="221"/>
      <c r="J47" s="75"/>
      <c r="K47" s="232"/>
      <c r="L47" s="75"/>
      <c r="M47" s="79"/>
    </row>
    <row r="48" spans="1:13" s="157" customFormat="1" ht="21" customHeight="1">
      <c r="A48" s="78"/>
      <c r="B48" s="78"/>
      <c r="C48" s="78"/>
      <c r="D48" s="78"/>
      <c r="E48" s="158"/>
      <c r="F48" s="75"/>
      <c r="G48" s="75"/>
      <c r="H48" s="75"/>
      <c r="I48" s="221"/>
      <c r="J48" s="75"/>
      <c r="K48" s="232"/>
      <c r="L48" s="75"/>
      <c r="M48" s="79"/>
    </row>
    <row r="49" spans="1:13" s="157" customFormat="1" ht="21" customHeight="1">
      <c r="A49" s="78"/>
      <c r="B49" s="78"/>
      <c r="C49" s="78"/>
      <c r="D49" s="78"/>
      <c r="E49" s="158"/>
      <c r="F49" s="75"/>
      <c r="G49" s="75"/>
      <c r="H49" s="75"/>
      <c r="I49" s="221"/>
      <c r="J49" s="75"/>
      <c r="K49" s="232"/>
      <c r="L49" s="75"/>
      <c r="M49" s="79"/>
    </row>
    <row r="50" spans="1:13" s="157" customFormat="1" ht="21" customHeight="1">
      <c r="A50" s="78"/>
      <c r="B50" s="78"/>
      <c r="C50" s="78"/>
      <c r="D50" s="78"/>
      <c r="E50" s="158"/>
      <c r="F50" s="75"/>
      <c r="G50" s="75"/>
      <c r="H50" s="75"/>
      <c r="I50" s="221"/>
      <c r="J50" s="75"/>
      <c r="K50" s="232"/>
      <c r="L50" s="75"/>
      <c r="M50" s="79"/>
    </row>
    <row r="51" spans="1:13" s="157" customFormat="1" ht="21" customHeight="1">
      <c r="A51" s="78"/>
      <c r="B51" s="78"/>
      <c r="C51" s="78"/>
      <c r="D51" s="78"/>
      <c r="E51" s="158"/>
      <c r="F51" s="75"/>
      <c r="G51" s="75"/>
      <c r="H51" s="75"/>
      <c r="I51" s="221"/>
      <c r="J51" s="75"/>
      <c r="K51" s="232"/>
      <c r="L51" s="75"/>
      <c r="M51" s="79"/>
    </row>
    <row r="52" spans="1:13" s="157" customFormat="1" ht="21" customHeight="1">
      <c r="A52" s="78"/>
      <c r="B52" s="78"/>
      <c r="C52" s="78"/>
      <c r="D52" s="78"/>
      <c r="E52" s="158"/>
      <c r="F52" s="75"/>
      <c r="G52" s="75"/>
      <c r="H52" s="75"/>
      <c r="I52" s="221"/>
      <c r="J52" s="75"/>
      <c r="K52" s="232"/>
      <c r="L52" s="75"/>
      <c r="M52" s="79"/>
    </row>
    <row r="53" spans="1:13" s="157" customFormat="1" ht="21" customHeight="1">
      <c r="A53" s="78"/>
      <c r="B53" s="78"/>
      <c r="C53" s="78"/>
      <c r="D53" s="78"/>
      <c r="E53" s="158"/>
      <c r="F53" s="75"/>
      <c r="G53" s="75"/>
      <c r="H53" s="75"/>
      <c r="I53" s="221"/>
      <c r="J53" s="75"/>
      <c r="K53" s="232"/>
      <c r="L53" s="75"/>
      <c r="M53" s="79"/>
    </row>
    <row r="54" spans="1:13" s="157" customFormat="1" ht="21" customHeight="1">
      <c r="A54" s="78"/>
      <c r="B54" s="78"/>
      <c r="C54" s="78"/>
      <c r="D54" s="78"/>
      <c r="E54" s="158"/>
      <c r="F54" s="75"/>
      <c r="G54" s="75"/>
      <c r="H54" s="75"/>
      <c r="I54" s="221"/>
      <c r="J54" s="75"/>
      <c r="K54" s="232"/>
      <c r="L54" s="75"/>
      <c r="M54" s="79"/>
    </row>
    <row r="55" spans="1:13" s="157" customFormat="1" ht="21" customHeight="1">
      <c r="A55" s="78"/>
      <c r="B55" s="78"/>
      <c r="C55" s="78"/>
      <c r="D55" s="78"/>
      <c r="E55" s="158"/>
      <c r="F55" s="75"/>
      <c r="G55" s="75"/>
      <c r="H55" s="75"/>
      <c r="I55" s="221"/>
      <c r="J55" s="75"/>
      <c r="K55" s="232"/>
      <c r="L55" s="75"/>
      <c r="M55" s="79"/>
    </row>
    <row r="56" spans="1:13" s="157" customFormat="1" ht="21" customHeight="1">
      <c r="A56" s="78"/>
      <c r="B56" s="78"/>
      <c r="C56" s="78"/>
      <c r="D56" s="78"/>
      <c r="E56" s="158"/>
      <c r="F56" s="75"/>
      <c r="G56" s="75"/>
      <c r="H56" s="75"/>
      <c r="I56" s="221"/>
      <c r="J56" s="75"/>
      <c r="K56" s="232"/>
      <c r="L56" s="75"/>
      <c r="M56" s="79"/>
    </row>
    <row r="57" spans="1:13" s="157" customFormat="1" ht="21" customHeight="1">
      <c r="A57" s="78"/>
      <c r="B57" s="78"/>
      <c r="C57" s="78"/>
      <c r="D57" s="78"/>
      <c r="E57" s="158"/>
      <c r="F57" s="75"/>
      <c r="G57" s="75"/>
      <c r="H57" s="75"/>
      <c r="I57" s="221"/>
      <c r="J57" s="75"/>
      <c r="K57" s="232"/>
      <c r="L57" s="75"/>
      <c r="M57" s="79"/>
    </row>
    <row r="58" spans="1:13" s="157" customFormat="1" ht="21" customHeight="1">
      <c r="A58" s="78"/>
      <c r="B58" s="78"/>
      <c r="C58" s="78"/>
      <c r="D58" s="78"/>
      <c r="E58" s="158"/>
      <c r="F58" s="75"/>
      <c r="G58" s="75"/>
      <c r="H58" s="75"/>
      <c r="I58" s="221"/>
      <c r="J58" s="75"/>
      <c r="K58" s="232"/>
      <c r="L58" s="75"/>
      <c r="M58" s="79"/>
    </row>
    <row r="59" spans="1:13" s="157" customFormat="1" ht="21" customHeight="1">
      <c r="A59" s="78"/>
      <c r="B59" s="78"/>
      <c r="C59" s="78"/>
      <c r="D59" s="78"/>
      <c r="E59" s="158"/>
      <c r="F59" s="75"/>
      <c r="G59" s="75"/>
      <c r="H59" s="75"/>
      <c r="I59" s="221"/>
      <c r="J59" s="75"/>
      <c r="K59" s="232"/>
      <c r="L59" s="75"/>
      <c r="M59" s="79"/>
    </row>
    <row r="60" spans="1:13" s="157" customFormat="1" ht="21" customHeight="1">
      <c r="A60" s="78"/>
      <c r="B60" s="78"/>
      <c r="C60" s="78"/>
      <c r="D60" s="78"/>
      <c r="E60" s="158"/>
      <c r="F60" s="75"/>
      <c r="G60" s="75"/>
      <c r="H60" s="75"/>
      <c r="I60" s="221"/>
      <c r="J60" s="75"/>
      <c r="K60" s="232"/>
      <c r="L60" s="75"/>
      <c r="M60" s="79"/>
    </row>
    <row r="61" spans="1:13" s="157" customFormat="1" ht="21" customHeight="1">
      <c r="A61" s="78"/>
      <c r="B61" s="78"/>
      <c r="C61" s="78"/>
      <c r="D61" s="78"/>
      <c r="E61" s="158"/>
      <c r="F61" s="75"/>
      <c r="G61" s="75"/>
      <c r="H61" s="75"/>
      <c r="I61" s="221"/>
      <c r="J61" s="75"/>
      <c r="K61" s="232"/>
      <c r="L61" s="75"/>
      <c r="M61" s="79"/>
    </row>
    <row r="62" spans="1:13" s="161" customFormat="1" ht="21.75" customHeight="1">
      <c r="A62" s="173"/>
      <c r="B62" s="173"/>
      <c r="C62" s="173"/>
      <c r="D62" s="173"/>
      <c r="E62" s="121"/>
      <c r="F62" s="159"/>
      <c r="G62" s="159"/>
      <c r="H62" s="159"/>
      <c r="I62" s="223"/>
      <c r="J62" s="159"/>
      <c r="K62" s="223"/>
      <c r="L62" s="159"/>
      <c r="M62" s="160"/>
    </row>
    <row r="63" spans="1:13" s="161" customFormat="1" ht="21.75" customHeight="1" thickBot="1">
      <c r="A63" s="174"/>
      <c r="B63" s="174"/>
      <c r="C63" s="174"/>
      <c r="D63" s="174"/>
      <c r="E63" s="163"/>
      <c r="F63" s="164"/>
      <c r="G63" s="164"/>
      <c r="H63" s="164"/>
      <c r="I63" s="224"/>
      <c r="J63" s="164"/>
      <c r="K63" s="224"/>
      <c r="L63" s="164"/>
      <c r="M63" s="165"/>
    </row>
    <row r="64" spans="1:13" s="161" customFormat="1" ht="21.75" customHeight="1">
      <c r="A64" s="166"/>
      <c r="B64" s="166"/>
      <c r="C64" s="166"/>
      <c r="D64" s="166"/>
      <c r="E64" s="167"/>
      <c r="F64" s="175"/>
      <c r="G64" s="175"/>
      <c r="H64" s="175"/>
      <c r="I64" s="225"/>
      <c r="J64" s="175"/>
      <c r="K64" s="225"/>
      <c r="L64" s="175"/>
      <c r="M64" s="175"/>
    </row>
    <row r="65" spans="1:13" s="161" customFormat="1" ht="21.75" customHeight="1">
      <c r="A65" s="73"/>
      <c r="B65" s="73"/>
      <c r="C65" s="73"/>
      <c r="D65" s="73"/>
      <c r="E65" s="73"/>
      <c r="F65" s="176"/>
      <c r="G65" s="176"/>
      <c r="H65" s="176"/>
      <c r="I65" s="226"/>
      <c r="J65" s="176"/>
      <c r="K65" s="226"/>
      <c r="L65" s="176"/>
      <c r="M65" s="177"/>
    </row>
    <row r="66" spans="1:13" s="161" customFormat="1" ht="21" customHeight="1">
      <c r="A66" s="73"/>
      <c r="B66" s="73"/>
      <c r="C66" s="73"/>
      <c r="D66" s="73"/>
      <c r="E66" s="73"/>
      <c r="F66" s="176"/>
      <c r="G66" s="176"/>
      <c r="H66" s="176"/>
      <c r="I66" s="226"/>
      <c r="J66" s="176"/>
      <c r="K66" s="226"/>
      <c r="L66" s="176"/>
      <c r="M66" s="177"/>
    </row>
    <row r="67" spans="6:13" ht="15" customHeight="1">
      <c r="F67" s="176"/>
      <c r="G67" s="176"/>
      <c r="H67" s="176"/>
      <c r="I67" s="226"/>
      <c r="J67" s="176"/>
      <c r="K67" s="226"/>
      <c r="L67" s="176"/>
      <c r="M67" s="177"/>
    </row>
    <row r="68" spans="6:13" ht="19.5" customHeight="1">
      <c r="F68" s="176"/>
      <c r="G68" s="176"/>
      <c r="H68" s="176"/>
      <c r="I68" s="226"/>
      <c r="J68" s="176"/>
      <c r="K68" s="226"/>
      <c r="L68" s="176"/>
      <c r="M68" s="177"/>
    </row>
    <row r="69" spans="6:13" ht="16.5">
      <c r="F69" s="176"/>
      <c r="G69" s="176"/>
      <c r="H69" s="176"/>
      <c r="I69" s="226"/>
      <c r="J69" s="176"/>
      <c r="K69" s="226"/>
      <c r="L69" s="176"/>
      <c r="M69" s="177"/>
    </row>
    <row r="70" spans="6:13" ht="16.5">
      <c r="F70" s="176"/>
      <c r="G70" s="176"/>
      <c r="H70" s="176"/>
      <c r="I70" s="226"/>
      <c r="J70" s="176"/>
      <c r="K70" s="226"/>
      <c r="L70" s="176"/>
      <c r="M70" s="177"/>
    </row>
    <row r="71" spans="6:13" ht="16.5">
      <c r="F71" s="176"/>
      <c r="G71" s="176"/>
      <c r="H71" s="176"/>
      <c r="I71" s="226"/>
      <c r="J71" s="176"/>
      <c r="K71" s="226"/>
      <c r="L71" s="176"/>
      <c r="M71" s="177"/>
    </row>
    <row r="72" spans="6:13" ht="16.5">
      <c r="F72" s="176"/>
      <c r="G72" s="176"/>
      <c r="H72" s="176"/>
      <c r="I72" s="226"/>
      <c r="J72" s="176"/>
      <c r="K72" s="226"/>
      <c r="L72" s="176"/>
      <c r="M72" s="177"/>
    </row>
    <row r="73" spans="6:13" ht="16.5">
      <c r="F73" s="176"/>
      <c r="G73" s="176"/>
      <c r="H73" s="176"/>
      <c r="I73" s="226"/>
      <c r="J73" s="176"/>
      <c r="K73" s="226"/>
      <c r="L73" s="176"/>
      <c r="M73" s="177"/>
    </row>
    <row r="74" spans="6:13" ht="16.5">
      <c r="F74" s="176"/>
      <c r="G74" s="176"/>
      <c r="H74" s="176"/>
      <c r="I74" s="226"/>
      <c r="J74" s="176"/>
      <c r="K74" s="226"/>
      <c r="L74" s="176"/>
      <c r="M74" s="177"/>
    </row>
    <row r="75" spans="6:13" ht="16.5">
      <c r="F75" s="176"/>
      <c r="G75" s="176"/>
      <c r="H75" s="176"/>
      <c r="I75" s="226"/>
      <c r="J75" s="176"/>
      <c r="K75" s="226"/>
      <c r="L75" s="176"/>
      <c r="M75" s="177"/>
    </row>
    <row r="76" spans="6:13" ht="16.5">
      <c r="F76" s="176"/>
      <c r="G76" s="176"/>
      <c r="H76" s="176"/>
      <c r="I76" s="226"/>
      <c r="J76" s="176"/>
      <c r="K76" s="226"/>
      <c r="L76" s="176"/>
      <c r="M76" s="177"/>
    </row>
    <row r="77" spans="6:13" ht="16.5">
      <c r="F77" s="176"/>
      <c r="G77" s="176"/>
      <c r="H77" s="176"/>
      <c r="I77" s="226"/>
      <c r="J77" s="176"/>
      <c r="K77" s="226"/>
      <c r="L77" s="176"/>
      <c r="M77" s="177"/>
    </row>
    <row r="78" spans="6:13" ht="16.5">
      <c r="F78" s="176"/>
      <c r="G78" s="176"/>
      <c r="H78" s="176"/>
      <c r="I78" s="226"/>
      <c r="J78" s="176"/>
      <c r="K78" s="226"/>
      <c r="L78" s="176"/>
      <c r="M78" s="177"/>
    </row>
    <row r="79" spans="6:13" ht="16.5">
      <c r="F79" s="176"/>
      <c r="G79" s="176"/>
      <c r="H79" s="176"/>
      <c r="I79" s="226"/>
      <c r="J79" s="176"/>
      <c r="K79" s="226"/>
      <c r="L79" s="176"/>
      <c r="M79" s="177"/>
    </row>
    <row r="80" spans="6:13" ht="16.5">
      <c r="F80" s="176"/>
      <c r="G80" s="176"/>
      <c r="H80" s="176"/>
      <c r="I80" s="226"/>
      <c r="J80" s="176"/>
      <c r="K80" s="226"/>
      <c r="L80" s="176"/>
      <c r="M80" s="177"/>
    </row>
    <row r="81" spans="6:13" ht="16.5">
      <c r="F81" s="176"/>
      <c r="G81" s="176"/>
      <c r="H81" s="176"/>
      <c r="I81" s="226"/>
      <c r="J81" s="176"/>
      <c r="K81" s="226"/>
      <c r="L81" s="176"/>
      <c r="M81" s="177"/>
    </row>
    <row r="82" spans="6:13" ht="16.5">
      <c r="F82" s="176"/>
      <c r="G82" s="176"/>
      <c r="H82" s="176"/>
      <c r="I82" s="226"/>
      <c r="J82" s="176"/>
      <c r="K82" s="226"/>
      <c r="L82" s="176"/>
      <c r="M82" s="177"/>
    </row>
    <row r="83" spans="6:13" ht="16.5">
      <c r="F83" s="176"/>
      <c r="G83" s="176"/>
      <c r="H83" s="176"/>
      <c r="I83" s="226"/>
      <c r="J83" s="176"/>
      <c r="K83" s="226"/>
      <c r="L83" s="176"/>
      <c r="M83" s="177"/>
    </row>
    <row r="84" spans="6:13" ht="16.5">
      <c r="F84" s="176"/>
      <c r="G84" s="176"/>
      <c r="H84" s="176"/>
      <c r="I84" s="226"/>
      <c r="J84" s="176"/>
      <c r="K84" s="226"/>
      <c r="L84" s="176"/>
      <c r="M84" s="177"/>
    </row>
    <row r="85" spans="6:13" ht="16.5">
      <c r="F85" s="176"/>
      <c r="G85" s="176"/>
      <c r="H85" s="176"/>
      <c r="I85" s="226"/>
      <c r="J85" s="176"/>
      <c r="K85" s="226"/>
      <c r="L85" s="176"/>
      <c r="M85" s="177"/>
    </row>
    <row r="86" spans="6:13" ht="16.5">
      <c r="F86" s="176"/>
      <c r="G86" s="176"/>
      <c r="H86" s="176"/>
      <c r="I86" s="226"/>
      <c r="J86" s="176"/>
      <c r="K86" s="226"/>
      <c r="L86" s="176"/>
      <c r="M86" s="177"/>
    </row>
  </sheetData>
  <mergeCells count="4">
    <mergeCell ref="J4:J5"/>
    <mergeCell ref="L4:L5"/>
    <mergeCell ref="M4:M5"/>
    <mergeCell ref="K4:K5"/>
  </mergeCells>
  <printOptions/>
  <pageMargins left="0.6692913385826772" right="0.6692913385826772" top="0.9448818897637796" bottom="0.7874015748031497" header="0.5118110236220472" footer="0.31496062992125984"/>
  <pageSetup firstPageNumber="12" useFirstPageNumber="1" horizontalDpi="600" verticalDpi="600" orientation="portrait" pageOrder="overThenDown" paperSize="9" r:id="rId1"/>
  <headerFooter alignWithMargins="0">
    <oddFooter xml:space="preserve">&amp;C&amp;"細明體,標準"丙&amp;"Times New Roman,標準"  &amp;P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45"/>
  <sheetViews>
    <sheetView showGridLines="0" zoomScale="90" zoomScaleNormal="90" zoomScaleSheetLayoutView="100" workbookViewId="0" topLeftCell="A1">
      <selection activeCell="A28" sqref="A28"/>
    </sheetView>
  </sheetViews>
  <sheetFormatPr defaultColWidth="9.00390625" defaultRowHeight="15.75"/>
  <cols>
    <col min="1" max="4" width="1.75390625" style="112" customWidth="1"/>
    <col min="5" max="5" width="20.75390625" style="73" customWidth="1"/>
    <col min="6" max="6" width="14.875" style="112" customWidth="1"/>
    <col min="7" max="7" width="12.25390625" style="112" customWidth="1"/>
    <col min="8" max="8" width="14.875" style="112" customWidth="1"/>
    <col min="9" max="12" width="14.00390625" style="112" customWidth="1"/>
    <col min="13" max="13" width="13.625" style="112" customWidth="1"/>
    <col min="14" max="14" width="14.00390625" style="112" customWidth="1"/>
    <col min="15" max="15" width="14.00390625" style="115" customWidth="1"/>
    <col min="16" max="16384" width="9.00390625" style="112" customWidth="1"/>
  </cols>
  <sheetData>
    <row r="1" spans="1:15" s="73" customFormat="1" ht="24" customHeight="1">
      <c r="A1" s="86"/>
      <c r="B1" s="87"/>
      <c r="C1" s="88"/>
      <c r="D1" s="89"/>
      <c r="E1" s="89"/>
      <c r="F1" s="67"/>
      <c r="G1" s="67"/>
      <c r="H1" s="88"/>
      <c r="I1" s="80" t="s">
        <v>78</v>
      </c>
      <c r="J1" s="65" t="s">
        <v>79</v>
      </c>
      <c r="K1" s="88"/>
      <c r="L1" s="67"/>
      <c r="M1" s="67"/>
      <c r="N1" s="67"/>
      <c r="O1" s="90"/>
    </row>
    <row r="2" spans="1:15" s="73" customFormat="1" ht="24" customHeight="1">
      <c r="A2" s="86"/>
      <c r="B2" s="91"/>
      <c r="C2" s="91"/>
      <c r="D2" s="92"/>
      <c r="E2" s="92"/>
      <c r="F2" s="67"/>
      <c r="G2" s="67"/>
      <c r="H2" s="67"/>
      <c r="I2" s="81" t="s">
        <v>18</v>
      </c>
      <c r="J2" s="68" t="s">
        <v>19</v>
      </c>
      <c r="K2" s="67"/>
      <c r="L2" s="67"/>
      <c r="M2" s="67"/>
      <c r="N2" s="67"/>
      <c r="O2" s="90"/>
    </row>
    <row r="3" spans="1:15" s="73" customFormat="1" ht="21.75" customHeight="1" thickBot="1">
      <c r="A3" s="67"/>
      <c r="B3" s="67"/>
      <c r="C3" s="67"/>
      <c r="D3" s="67"/>
      <c r="E3" s="93"/>
      <c r="F3" s="67"/>
      <c r="G3" s="67"/>
      <c r="H3" s="67"/>
      <c r="I3" s="82" t="s">
        <v>192</v>
      </c>
      <c r="J3" s="69" t="s">
        <v>191</v>
      </c>
      <c r="K3" s="67"/>
      <c r="L3" s="67"/>
      <c r="M3" s="67"/>
      <c r="N3" s="67"/>
      <c r="O3" s="94" t="s">
        <v>27</v>
      </c>
    </row>
    <row r="4" spans="1:15" s="100" customFormat="1" ht="22.5" customHeight="1">
      <c r="A4" s="83" t="s">
        <v>20</v>
      </c>
      <c r="B4" s="95"/>
      <c r="C4" s="95"/>
      <c r="D4" s="95"/>
      <c r="E4" s="96"/>
      <c r="F4" s="83" t="s">
        <v>21</v>
      </c>
      <c r="G4" s="95"/>
      <c r="H4" s="97"/>
      <c r="I4" s="98" t="s">
        <v>22</v>
      </c>
      <c r="J4" s="95"/>
      <c r="K4" s="95"/>
      <c r="L4" s="99" t="s">
        <v>47</v>
      </c>
      <c r="M4" s="95"/>
      <c r="N4" s="95"/>
      <c r="O4" s="255" t="s">
        <v>44</v>
      </c>
    </row>
    <row r="5" spans="1:15" s="100" customFormat="1" ht="33.75" customHeight="1">
      <c r="A5" s="101" t="s">
        <v>0</v>
      </c>
      <c r="B5" s="101" t="s">
        <v>1</v>
      </c>
      <c r="C5" s="101" t="s">
        <v>2</v>
      </c>
      <c r="D5" s="101" t="s">
        <v>3</v>
      </c>
      <c r="E5" s="102" t="s">
        <v>17</v>
      </c>
      <c r="F5" s="103" t="s">
        <v>23</v>
      </c>
      <c r="G5" s="104" t="s">
        <v>181</v>
      </c>
      <c r="H5" s="72" t="s">
        <v>24</v>
      </c>
      <c r="I5" s="105" t="s">
        <v>56</v>
      </c>
      <c r="J5" s="84" t="s">
        <v>45</v>
      </c>
      <c r="K5" s="72" t="s">
        <v>58</v>
      </c>
      <c r="L5" s="72" t="s">
        <v>25</v>
      </c>
      <c r="M5" s="72" t="s">
        <v>26</v>
      </c>
      <c r="N5" s="72" t="s">
        <v>57</v>
      </c>
      <c r="O5" s="256"/>
    </row>
    <row r="6" spans="1:16" s="110" customFormat="1" ht="18" customHeight="1">
      <c r="A6" s="106"/>
      <c r="B6" s="106"/>
      <c r="C6" s="106"/>
      <c r="D6" s="107"/>
      <c r="E6" s="108" t="s">
        <v>54</v>
      </c>
      <c r="F6" s="178">
        <f>SUM(F7,F28,F60,F64,F79,F93,F139,F146,F161)</f>
        <v>116508241000</v>
      </c>
      <c r="G6" s="178">
        <f>SUM(G7,G28,G60,G64,G79,G93,G139,G146,G161)</f>
        <v>0</v>
      </c>
      <c r="H6" s="178">
        <f aca="true" t="shared" si="0" ref="H6:O6">SUM(H7,H28,H60,H64,H79,H93,H139,H146,H161)</f>
        <v>116508241000</v>
      </c>
      <c r="I6" s="179">
        <f t="shared" si="0"/>
        <v>7421621000</v>
      </c>
      <c r="J6" s="248">
        <f t="shared" si="0"/>
        <v>26491148611</v>
      </c>
      <c r="K6" s="178">
        <f t="shared" si="0"/>
        <v>33912769611</v>
      </c>
      <c r="L6" s="178">
        <f t="shared" si="0"/>
        <v>13628303851</v>
      </c>
      <c r="M6" s="178">
        <f t="shared" si="0"/>
        <v>5689824698</v>
      </c>
      <c r="N6" s="178">
        <f t="shared" si="0"/>
        <v>19318128549</v>
      </c>
      <c r="O6" s="180">
        <f t="shared" si="0"/>
        <v>14594641062</v>
      </c>
      <c r="P6" s="109"/>
    </row>
    <row r="7" spans="1:15" ht="18" customHeight="1">
      <c r="A7" s="78">
        <v>1</v>
      </c>
      <c r="B7" s="78"/>
      <c r="C7" s="78"/>
      <c r="D7" s="78"/>
      <c r="E7" s="181" t="s">
        <v>88</v>
      </c>
      <c r="F7" s="126">
        <f>F8+F11+F20+F25</f>
        <v>8974508000</v>
      </c>
      <c r="G7" s="126">
        <f aca="true" t="shared" si="1" ref="G7:O7">G8+G11+G20+G25</f>
        <v>0</v>
      </c>
      <c r="H7" s="126">
        <f t="shared" si="1"/>
        <v>8974508000</v>
      </c>
      <c r="I7" s="127">
        <f t="shared" si="1"/>
        <v>834125000</v>
      </c>
      <c r="J7" s="126">
        <f t="shared" si="1"/>
        <v>1757484534</v>
      </c>
      <c r="K7" s="126">
        <f t="shared" si="1"/>
        <v>2591609534</v>
      </c>
      <c r="L7" s="126">
        <f t="shared" si="1"/>
        <v>1320628284</v>
      </c>
      <c r="M7" s="126">
        <f t="shared" si="1"/>
        <v>110392151</v>
      </c>
      <c r="N7" s="126">
        <f t="shared" si="1"/>
        <v>1431020435</v>
      </c>
      <c r="O7" s="132">
        <f t="shared" si="1"/>
        <v>1160589099</v>
      </c>
    </row>
    <row r="8" spans="1:15" ht="31.5" customHeight="1">
      <c r="A8" s="78"/>
      <c r="B8" s="78">
        <v>1</v>
      </c>
      <c r="C8" s="78"/>
      <c r="D8" s="78"/>
      <c r="E8" s="182" t="s">
        <v>89</v>
      </c>
      <c r="F8" s="126">
        <f aca="true" t="shared" si="2" ref="F8:O9">F9</f>
        <v>882235000</v>
      </c>
      <c r="G8" s="126">
        <f t="shared" si="2"/>
        <v>0</v>
      </c>
      <c r="H8" s="126">
        <f t="shared" si="2"/>
        <v>882235000</v>
      </c>
      <c r="I8" s="127">
        <f t="shared" si="2"/>
        <v>40040000</v>
      </c>
      <c r="J8" s="126">
        <f t="shared" si="2"/>
        <v>50806076</v>
      </c>
      <c r="K8" s="126">
        <f t="shared" si="2"/>
        <v>90846076</v>
      </c>
      <c r="L8" s="126">
        <f t="shared" si="2"/>
        <v>76692700</v>
      </c>
      <c r="M8" s="126">
        <f t="shared" si="2"/>
        <v>0</v>
      </c>
      <c r="N8" s="126">
        <f t="shared" si="2"/>
        <v>76692700</v>
      </c>
      <c r="O8" s="132">
        <f t="shared" si="2"/>
        <v>14153376</v>
      </c>
    </row>
    <row r="9" spans="1:15" ht="18" customHeight="1">
      <c r="A9" s="78"/>
      <c r="B9" s="78"/>
      <c r="C9" s="78"/>
      <c r="D9" s="78"/>
      <c r="E9" s="183" t="s">
        <v>90</v>
      </c>
      <c r="F9" s="126">
        <f t="shared" si="2"/>
        <v>882235000</v>
      </c>
      <c r="G9" s="126">
        <f t="shared" si="2"/>
        <v>0</v>
      </c>
      <c r="H9" s="126">
        <f t="shared" si="2"/>
        <v>882235000</v>
      </c>
      <c r="I9" s="127">
        <f t="shared" si="2"/>
        <v>40040000</v>
      </c>
      <c r="J9" s="126">
        <f t="shared" si="2"/>
        <v>50806076</v>
      </c>
      <c r="K9" s="126">
        <f t="shared" si="2"/>
        <v>90846076</v>
      </c>
      <c r="L9" s="126">
        <f t="shared" si="2"/>
        <v>76692700</v>
      </c>
      <c r="M9" s="126">
        <f t="shared" si="2"/>
        <v>0</v>
      </c>
      <c r="N9" s="126">
        <f t="shared" si="2"/>
        <v>76692700</v>
      </c>
      <c r="O9" s="132">
        <f t="shared" si="2"/>
        <v>14153376</v>
      </c>
    </row>
    <row r="10" spans="1:15" ht="33" customHeight="1">
      <c r="A10" s="78"/>
      <c r="B10" s="78"/>
      <c r="C10" s="78">
        <v>1</v>
      </c>
      <c r="D10" s="78"/>
      <c r="E10" s="184" t="s">
        <v>91</v>
      </c>
      <c r="F10" s="128">
        <v>882235000</v>
      </c>
      <c r="G10" s="128">
        <v>0</v>
      </c>
      <c r="H10" s="128">
        <f>SUM(F10:G10)</f>
        <v>882235000</v>
      </c>
      <c r="I10" s="187">
        <v>40040000</v>
      </c>
      <c r="J10" s="128">
        <v>50806076</v>
      </c>
      <c r="K10" s="128">
        <f>SUM(I10:J10)</f>
        <v>90846076</v>
      </c>
      <c r="L10" s="128">
        <v>76692700</v>
      </c>
      <c r="M10" s="128">
        <v>0</v>
      </c>
      <c r="N10" s="128">
        <f>SUM(L10:M10)</f>
        <v>76692700</v>
      </c>
      <c r="O10" s="129">
        <f>K10-N10</f>
        <v>14153376</v>
      </c>
    </row>
    <row r="11" spans="1:15" ht="16.5">
      <c r="A11" s="78"/>
      <c r="B11" s="78">
        <v>2</v>
      </c>
      <c r="C11" s="78"/>
      <c r="D11" s="78"/>
      <c r="E11" s="185" t="s">
        <v>92</v>
      </c>
      <c r="F11" s="126">
        <f aca="true" t="shared" si="3" ref="F11:O11">F12</f>
        <v>470500000</v>
      </c>
      <c r="G11" s="126">
        <f t="shared" si="3"/>
        <v>0</v>
      </c>
      <c r="H11" s="126">
        <f t="shared" si="3"/>
        <v>470500000</v>
      </c>
      <c r="I11" s="127">
        <f t="shared" si="3"/>
        <v>76213000</v>
      </c>
      <c r="J11" s="126">
        <f t="shared" si="3"/>
        <v>39282934</v>
      </c>
      <c r="K11" s="126">
        <f t="shared" si="3"/>
        <v>115495934</v>
      </c>
      <c r="L11" s="126">
        <f t="shared" si="3"/>
        <v>75882926</v>
      </c>
      <c r="M11" s="126">
        <f t="shared" si="3"/>
        <v>20455561</v>
      </c>
      <c r="N11" s="126">
        <f t="shared" si="3"/>
        <v>96338487</v>
      </c>
      <c r="O11" s="132">
        <f t="shared" si="3"/>
        <v>19157447</v>
      </c>
    </row>
    <row r="12" spans="1:15" ht="18" customHeight="1">
      <c r="A12" s="78"/>
      <c r="B12" s="78"/>
      <c r="C12" s="78"/>
      <c r="D12" s="78"/>
      <c r="E12" s="125" t="s">
        <v>93</v>
      </c>
      <c r="F12" s="126">
        <f>F13+F18</f>
        <v>470500000</v>
      </c>
      <c r="G12" s="126">
        <f aca="true" t="shared" si="4" ref="G12:O12">G13+G18</f>
        <v>0</v>
      </c>
      <c r="H12" s="126">
        <f t="shared" si="4"/>
        <v>470500000</v>
      </c>
      <c r="I12" s="127">
        <f t="shared" si="4"/>
        <v>76213000</v>
      </c>
      <c r="J12" s="126">
        <f t="shared" si="4"/>
        <v>39282934</v>
      </c>
      <c r="K12" s="126">
        <f t="shared" si="4"/>
        <v>115495934</v>
      </c>
      <c r="L12" s="126">
        <f t="shared" si="4"/>
        <v>75882926</v>
      </c>
      <c r="M12" s="126">
        <f t="shared" si="4"/>
        <v>20455561</v>
      </c>
      <c r="N12" s="126">
        <f t="shared" si="4"/>
        <v>96338487</v>
      </c>
      <c r="O12" s="132">
        <f t="shared" si="4"/>
        <v>19157447</v>
      </c>
    </row>
    <row r="13" spans="1:15" ht="18" customHeight="1">
      <c r="A13" s="78"/>
      <c r="B13" s="78"/>
      <c r="C13" s="78">
        <v>1</v>
      </c>
      <c r="D13" s="78"/>
      <c r="E13" s="186" t="s">
        <v>94</v>
      </c>
      <c r="F13" s="128">
        <f>SUM(F14:F17)</f>
        <v>450500000</v>
      </c>
      <c r="G13" s="128">
        <f aca="true" t="shared" si="5" ref="G13:O13">SUM(G14:G17)</f>
        <v>0</v>
      </c>
      <c r="H13" s="128">
        <f t="shared" si="5"/>
        <v>450500000</v>
      </c>
      <c r="I13" s="187">
        <f t="shared" si="5"/>
        <v>76213000</v>
      </c>
      <c r="J13" s="128">
        <f t="shared" si="5"/>
        <v>21059708</v>
      </c>
      <c r="K13" s="128">
        <f t="shared" si="5"/>
        <v>97272708</v>
      </c>
      <c r="L13" s="128">
        <f t="shared" si="5"/>
        <v>60409901</v>
      </c>
      <c r="M13" s="128">
        <f t="shared" si="5"/>
        <v>18584526</v>
      </c>
      <c r="N13" s="128">
        <f t="shared" si="5"/>
        <v>78994427</v>
      </c>
      <c r="O13" s="129">
        <f t="shared" si="5"/>
        <v>18278281</v>
      </c>
    </row>
    <row r="14" spans="1:15" ht="33" customHeight="1">
      <c r="A14" s="78"/>
      <c r="B14" s="78"/>
      <c r="C14" s="78"/>
      <c r="D14" s="78">
        <v>1</v>
      </c>
      <c r="E14" s="188" t="s">
        <v>95</v>
      </c>
      <c r="F14" s="128">
        <v>87000000</v>
      </c>
      <c r="G14" s="128">
        <v>0</v>
      </c>
      <c r="H14" s="128">
        <f>SUM(F14:G14)</f>
        <v>87000000</v>
      </c>
      <c r="I14" s="187">
        <v>9850000</v>
      </c>
      <c r="J14" s="128">
        <v>6372353</v>
      </c>
      <c r="K14" s="128">
        <f>SUM(I14:J14)</f>
        <v>16222353</v>
      </c>
      <c r="L14" s="128">
        <v>6387898</v>
      </c>
      <c r="M14" s="128">
        <v>8585000</v>
      </c>
      <c r="N14" s="128">
        <f>SUM(L14:M14)</f>
        <v>14972898</v>
      </c>
      <c r="O14" s="129">
        <f>K14-N14</f>
        <v>1249455</v>
      </c>
    </row>
    <row r="15" spans="1:15" ht="33">
      <c r="A15" s="78"/>
      <c r="B15" s="78"/>
      <c r="C15" s="78"/>
      <c r="D15" s="78">
        <v>2</v>
      </c>
      <c r="E15" s="188" t="s">
        <v>96</v>
      </c>
      <c r="F15" s="128">
        <v>80000000</v>
      </c>
      <c r="G15" s="128">
        <v>0</v>
      </c>
      <c r="H15" s="128">
        <f>SUM(F15:G15)</f>
        <v>80000000</v>
      </c>
      <c r="I15" s="187">
        <v>15200000</v>
      </c>
      <c r="J15" s="128">
        <v>2191554</v>
      </c>
      <c r="K15" s="128">
        <f>SUM(I15:J15)</f>
        <v>17391554</v>
      </c>
      <c r="L15" s="128">
        <v>5789723</v>
      </c>
      <c r="M15" s="128">
        <v>9999526</v>
      </c>
      <c r="N15" s="128">
        <f>SUM(L15:M15)</f>
        <v>15789249</v>
      </c>
      <c r="O15" s="129">
        <f>K15-N15</f>
        <v>1602305</v>
      </c>
    </row>
    <row r="16" spans="1:15" ht="33" customHeight="1">
      <c r="A16" s="78"/>
      <c r="B16" s="78"/>
      <c r="C16" s="78"/>
      <c r="D16" s="78">
        <v>3</v>
      </c>
      <c r="E16" s="188" t="s">
        <v>97</v>
      </c>
      <c r="F16" s="128">
        <v>280000000</v>
      </c>
      <c r="G16" s="128">
        <v>0</v>
      </c>
      <c r="H16" s="128">
        <f>SUM(F16:G16)</f>
        <v>280000000</v>
      </c>
      <c r="I16" s="187">
        <v>51163000</v>
      </c>
      <c r="J16" s="128">
        <v>9712201</v>
      </c>
      <c r="K16" s="128">
        <f>SUM(I16:J16)</f>
        <v>60875201</v>
      </c>
      <c r="L16" s="128">
        <v>47237080</v>
      </c>
      <c r="M16" s="128">
        <v>0</v>
      </c>
      <c r="N16" s="128">
        <f>SUM(L16:M16)</f>
        <v>47237080</v>
      </c>
      <c r="O16" s="129">
        <f>K16-N16</f>
        <v>13638121</v>
      </c>
    </row>
    <row r="17" spans="1:15" ht="33">
      <c r="A17" s="78"/>
      <c r="B17" s="78"/>
      <c r="C17" s="78"/>
      <c r="D17" s="78">
        <v>4</v>
      </c>
      <c r="E17" s="188" t="s">
        <v>98</v>
      </c>
      <c r="F17" s="128">
        <v>3500000</v>
      </c>
      <c r="G17" s="128">
        <v>0</v>
      </c>
      <c r="H17" s="128">
        <f>SUM(F17:G17)</f>
        <v>3500000</v>
      </c>
      <c r="I17" s="187">
        <v>0</v>
      </c>
      <c r="J17" s="128">
        <v>2783600</v>
      </c>
      <c r="K17" s="128">
        <f>SUM(I17:J17)</f>
        <v>2783600</v>
      </c>
      <c r="L17" s="128">
        <v>995200</v>
      </c>
      <c r="M17" s="128">
        <v>0</v>
      </c>
      <c r="N17" s="128">
        <f>SUM(L17:M17)</f>
        <v>995200</v>
      </c>
      <c r="O17" s="129">
        <f>K17-N17</f>
        <v>1788400</v>
      </c>
    </row>
    <row r="18" spans="1:15" ht="18" customHeight="1">
      <c r="A18" s="78"/>
      <c r="B18" s="78"/>
      <c r="C18" s="78">
        <v>2</v>
      </c>
      <c r="D18" s="78"/>
      <c r="E18" s="186" t="s">
        <v>99</v>
      </c>
      <c r="F18" s="128">
        <f aca="true" t="shared" si="6" ref="F18:L18">F19</f>
        <v>20000000</v>
      </c>
      <c r="G18" s="128">
        <f t="shared" si="6"/>
        <v>0</v>
      </c>
      <c r="H18" s="128">
        <f t="shared" si="6"/>
        <v>20000000</v>
      </c>
      <c r="I18" s="187">
        <f t="shared" si="6"/>
        <v>0</v>
      </c>
      <c r="J18" s="128">
        <f>J19</f>
        <v>18223226</v>
      </c>
      <c r="K18" s="128">
        <f>K19</f>
        <v>18223226</v>
      </c>
      <c r="L18" s="128">
        <f t="shared" si="6"/>
        <v>15473025</v>
      </c>
      <c r="M18" s="128">
        <f>M19</f>
        <v>1871035</v>
      </c>
      <c r="N18" s="128">
        <f>N19</f>
        <v>17344060</v>
      </c>
      <c r="O18" s="129">
        <f>O19</f>
        <v>879166</v>
      </c>
    </row>
    <row r="19" spans="1:15" ht="33">
      <c r="A19" s="78"/>
      <c r="B19" s="78"/>
      <c r="C19" s="78"/>
      <c r="D19" s="78">
        <v>1</v>
      </c>
      <c r="E19" s="188" t="s">
        <v>100</v>
      </c>
      <c r="F19" s="128">
        <v>20000000</v>
      </c>
      <c r="G19" s="128">
        <v>0</v>
      </c>
      <c r="H19" s="128">
        <f>SUM(F19:G19)</f>
        <v>20000000</v>
      </c>
      <c r="I19" s="187">
        <v>0</v>
      </c>
      <c r="J19" s="128">
        <v>18223226</v>
      </c>
      <c r="K19" s="128">
        <f>SUM(I19:J19)</f>
        <v>18223226</v>
      </c>
      <c r="L19" s="128">
        <v>15473025</v>
      </c>
      <c r="M19" s="128">
        <v>1871035</v>
      </c>
      <c r="N19" s="128">
        <f>SUM(L19:M19)</f>
        <v>17344060</v>
      </c>
      <c r="O19" s="129">
        <f>K19-N19</f>
        <v>879166</v>
      </c>
    </row>
    <row r="20" spans="1:15" ht="18" customHeight="1">
      <c r="A20" s="78"/>
      <c r="B20" s="78">
        <v>3</v>
      </c>
      <c r="C20" s="78"/>
      <c r="D20" s="78"/>
      <c r="E20" s="185" t="s">
        <v>101</v>
      </c>
      <c r="F20" s="126">
        <f>F21+F23</f>
        <v>7525448000</v>
      </c>
      <c r="G20" s="126">
        <f aca="true" t="shared" si="7" ref="G20:O20">G21+G23</f>
        <v>0</v>
      </c>
      <c r="H20" s="126">
        <f t="shared" si="7"/>
        <v>7525448000</v>
      </c>
      <c r="I20" s="127">
        <f t="shared" si="7"/>
        <v>710500000</v>
      </c>
      <c r="J20" s="126">
        <f t="shared" si="7"/>
        <v>1652748366</v>
      </c>
      <c r="K20" s="126">
        <f t="shared" si="7"/>
        <v>2363248366</v>
      </c>
      <c r="L20" s="126">
        <f t="shared" si="7"/>
        <v>1154740143</v>
      </c>
      <c r="M20" s="126">
        <f t="shared" si="7"/>
        <v>89898590</v>
      </c>
      <c r="N20" s="126">
        <f t="shared" si="7"/>
        <v>1244638733</v>
      </c>
      <c r="O20" s="132">
        <f t="shared" si="7"/>
        <v>1118609633</v>
      </c>
    </row>
    <row r="21" spans="1:15" ht="18" customHeight="1">
      <c r="A21" s="78"/>
      <c r="B21" s="78"/>
      <c r="C21" s="78"/>
      <c r="D21" s="78"/>
      <c r="E21" s="125" t="s">
        <v>102</v>
      </c>
      <c r="F21" s="126">
        <f aca="true" t="shared" si="8" ref="F21:O21">F22</f>
        <v>5425448000</v>
      </c>
      <c r="G21" s="126">
        <f t="shared" si="8"/>
        <v>0</v>
      </c>
      <c r="H21" s="126">
        <f t="shared" si="8"/>
        <v>5425448000</v>
      </c>
      <c r="I21" s="127">
        <f t="shared" si="8"/>
        <v>110500000</v>
      </c>
      <c r="J21" s="126">
        <f t="shared" si="8"/>
        <v>1652650241</v>
      </c>
      <c r="K21" s="126">
        <f t="shared" si="8"/>
        <v>1763150241</v>
      </c>
      <c r="L21" s="126">
        <f t="shared" si="8"/>
        <v>583584883</v>
      </c>
      <c r="M21" s="126">
        <f t="shared" si="8"/>
        <v>89898590</v>
      </c>
      <c r="N21" s="126">
        <f t="shared" si="8"/>
        <v>673483473</v>
      </c>
      <c r="O21" s="132">
        <f t="shared" si="8"/>
        <v>1089666768</v>
      </c>
    </row>
    <row r="22" spans="1:15" ht="18" customHeight="1">
      <c r="A22" s="78"/>
      <c r="B22" s="78"/>
      <c r="C22" s="78">
        <v>1</v>
      </c>
      <c r="D22" s="78"/>
      <c r="E22" s="189" t="s">
        <v>103</v>
      </c>
      <c r="F22" s="128">
        <v>5425448000</v>
      </c>
      <c r="G22" s="128">
        <v>0</v>
      </c>
      <c r="H22" s="128">
        <f>SUM(F22:G22)</f>
        <v>5425448000</v>
      </c>
      <c r="I22" s="187">
        <v>110500000</v>
      </c>
      <c r="J22" s="128">
        <v>1652650241</v>
      </c>
      <c r="K22" s="128">
        <f>SUM(I22:J22)</f>
        <v>1763150241</v>
      </c>
      <c r="L22" s="128">
        <v>583584883</v>
      </c>
      <c r="M22" s="128">
        <v>89898590</v>
      </c>
      <c r="N22" s="128">
        <f>SUM(L22:M22)</f>
        <v>673483473</v>
      </c>
      <c r="O22" s="129">
        <f>K22-N22</f>
        <v>1089666768</v>
      </c>
    </row>
    <row r="23" spans="1:15" ht="18" customHeight="1">
      <c r="A23" s="78"/>
      <c r="B23" s="78"/>
      <c r="C23" s="78"/>
      <c r="D23" s="78"/>
      <c r="E23" s="125" t="s">
        <v>90</v>
      </c>
      <c r="F23" s="126">
        <f aca="true" t="shared" si="9" ref="F23:L23">F24</f>
        <v>2100000000</v>
      </c>
      <c r="G23" s="126">
        <f t="shared" si="9"/>
        <v>0</v>
      </c>
      <c r="H23" s="126">
        <f t="shared" si="9"/>
        <v>2100000000</v>
      </c>
      <c r="I23" s="127">
        <f t="shared" si="9"/>
        <v>600000000</v>
      </c>
      <c r="J23" s="126">
        <f>J24</f>
        <v>98125</v>
      </c>
      <c r="K23" s="126">
        <f>K24</f>
        <v>600098125</v>
      </c>
      <c r="L23" s="126">
        <f t="shared" si="9"/>
        <v>571155260</v>
      </c>
      <c r="M23" s="126">
        <f>M24</f>
        <v>0</v>
      </c>
      <c r="N23" s="126">
        <f>N24</f>
        <v>571155260</v>
      </c>
      <c r="O23" s="132">
        <f>O24</f>
        <v>28942865</v>
      </c>
    </row>
    <row r="24" spans="1:15" ht="33" customHeight="1">
      <c r="A24" s="78"/>
      <c r="B24" s="78"/>
      <c r="C24" s="78">
        <v>2</v>
      </c>
      <c r="D24" s="78"/>
      <c r="E24" s="186" t="s">
        <v>104</v>
      </c>
      <c r="F24" s="128">
        <v>2100000000</v>
      </c>
      <c r="G24" s="128">
        <v>0</v>
      </c>
      <c r="H24" s="128">
        <f>SUM(F24:G24)</f>
        <v>2100000000</v>
      </c>
      <c r="I24" s="187">
        <v>600000000</v>
      </c>
      <c r="J24" s="128">
        <v>98125</v>
      </c>
      <c r="K24" s="128">
        <f>SUM(I24:J24)</f>
        <v>600098125</v>
      </c>
      <c r="L24" s="128">
        <v>571155260</v>
      </c>
      <c r="M24" s="128">
        <v>0</v>
      </c>
      <c r="N24" s="128">
        <f>SUM(L24:M24)</f>
        <v>571155260</v>
      </c>
      <c r="O24" s="129">
        <f>K24-N24</f>
        <v>28942865</v>
      </c>
    </row>
    <row r="25" spans="1:15" ht="34.5" customHeight="1">
      <c r="A25" s="78"/>
      <c r="B25" s="78">
        <v>4</v>
      </c>
      <c r="C25" s="78"/>
      <c r="D25" s="78"/>
      <c r="E25" s="185" t="s">
        <v>105</v>
      </c>
      <c r="F25" s="126">
        <f aca="true" t="shared" si="10" ref="F25:O26">F26</f>
        <v>96325000</v>
      </c>
      <c r="G25" s="126">
        <f t="shared" si="10"/>
        <v>0</v>
      </c>
      <c r="H25" s="126">
        <f t="shared" si="10"/>
        <v>96325000</v>
      </c>
      <c r="I25" s="127">
        <f t="shared" si="10"/>
        <v>7372000</v>
      </c>
      <c r="J25" s="126">
        <f t="shared" si="10"/>
        <v>14647158</v>
      </c>
      <c r="K25" s="126">
        <f t="shared" si="10"/>
        <v>22019158</v>
      </c>
      <c r="L25" s="126">
        <f t="shared" si="10"/>
        <v>13312515</v>
      </c>
      <c r="M25" s="126">
        <f t="shared" si="10"/>
        <v>38000</v>
      </c>
      <c r="N25" s="126">
        <f t="shared" si="10"/>
        <v>13350515</v>
      </c>
      <c r="O25" s="132">
        <f t="shared" si="10"/>
        <v>8668643</v>
      </c>
    </row>
    <row r="26" spans="1:15" ht="18" customHeight="1">
      <c r="A26" s="78"/>
      <c r="B26" s="78"/>
      <c r="C26" s="78"/>
      <c r="D26" s="78"/>
      <c r="E26" s="125" t="s">
        <v>106</v>
      </c>
      <c r="F26" s="126">
        <f t="shared" si="10"/>
        <v>96325000</v>
      </c>
      <c r="G26" s="126">
        <f t="shared" si="10"/>
        <v>0</v>
      </c>
      <c r="H26" s="126">
        <f t="shared" si="10"/>
        <v>96325000</v>
      </c>
      <c r="I26" s="127">
        <f t="shared" si="10"/>
        <v>7372000</v>
      </c>
      <c r="J26" s="126">
        <f t="shared" si="10"/>
        <v>14647158</v>
      </c>
      <c r="K26" s="126">
        <f t="shared" si="10"/>
        <v>22019158</v>
      </c>
      <c r="L26" s="126">
        <f t="shared" si="10"/>
        <v>13312515</v>
      </c>
      <c r="M26" s="126">
        <f t="shared" si="10"/>
        <v>38000</v>
      </c>
      <c r="N26" s="126">
        <f t="shared" si="10"/>
        <v>13350515</v>
      </c>
      <c r="O26" s="132">
        <f t="shared" si="10"/>
        <v>8668643</v>
      </c>
    </row>
    <row r="27" spans="1:15" ht="18" customHeight="1">
      <c r="A27" s="78"/>
      <c r="B27" s="78"/>
      <c r="C27" s="78">
        <v>1</v>
      </c>
      <c r="D27" s="78"/>
      <c r="E27" s="189" t="s">
        <v>103</v>
      </c>
      <c r="F27" s="128">
        <v>96325000</v>
      </c>
      <c r="G27" s="128">
        <v>0</v>
      </c>
      <c r="H27" s="128">
        <f>SUM(F27:G27)</f>
        <v>96325000</v>
      </c>
      <c r="I27" s="187">
        <v>7372000</v>
      </c>
      <c r="J27" s="128">
        <v>14647158</v>
      </c>
      <c r="K27" s="128">
        <f>SUM(I27:J27)</f>
        <v>22019158</v>
      </c>
      <c r="L27" s="128">
        <v>13312515</v>
      </c>
      <c r="M27" s="128">
        <v>38000</v>
      </c>
      <c r="N27" s="128">
        <f>SUM(L27:M27)</f>
        <v>13350515</v>
      </c>
      <c r="O27" s="129">
        <f>K27-N27</f>
        <v>8668643</v>
      </c>
    </row>
    <row r="28" spans="1:15" ht="18" customHeight="1">
      <c r="A28" s="78">
        <v>2</v>
      </c>
      <c r="B28" s="78"/>
      <c r="C28" s="78"/>
      <c r="D28" s="78"/>
      <c r="E28" s="190" t="s">
        <v>107</v>
      </c>
      <c r="F28" s="126">
        <f>F29+F37+F44+F48+F52+F56</f>
        <v>19990306000</v>
      </c>
      <c r="G28" s="126">
        <f aca="true" t="shared" si="11" ref="G28:L28">G29+G37+G44+G48+G52+G56</f>
        <v>233615000</v>
      </c>
      <c r="H28" s="126">
        <f t="shared" si="11"/>
        <v>20223921000</v>
      </c>
      <c r="I28" s="127">
        <f t="shared" si="11"/>
        <v>538045000</v>
      </c>
      <c r="J28" s="126">
        <f>J29+J37+J44+J48+J52+J56</f>
        <v>3359646787</v>
      </c>
      <c r="K28" s="126">
        <f>K29+K37+K44+K48+K52+K56</f>
        <v>3897691787</v>
      </c>
      <c r="L28" s="126">
        <f t="shared" si="11"/>
        <v>1765931059</v>
      </c>
      <c r="M28" s="126">
        <f>M29+M37+M44+M48+M52+M56</f>
        <v>370390270</v>
      </c>
      <c r="N28" s="126">
        <f>N29+N37+N44+N48+N52+N56</f>
        <v>2136321329</v>
      </c>
      <c r="O28" s="132">
        <f>O29+O37+O44+O48+O52+O56</f>
        <v>1761370458</v>
      </c>
    </row>
    <row r="29" spans="1:15" ht="18" customHeight="1" thickBot="1">
      <c r="A29" s="130"/>
      <c r="B29" s="130">
        <v>1</v>
      </c>
      <c r="C29" s="130"/>
      <c r="D29" s="130"/>
      <c r="E29" s="191" t="s">
        <v>108</v>
      </c>
      <c r="F29" s="192">
        <f>F30+F33</f>
        <v>2416969000</v>
      </c>
      <c r="G29" s="192">
        <f aca="true" t="shared" si="12" ref="G29:O29">G30+G33</f>
        <v>27491000</v>
      </c>
      <c r="H29" s="192">
        <f t="shared" si="12"/>
        <v>2444460000</v>
      </c>
      <c r="I29" s="193">
        <f t="shared" si="12"/>
        <v>169402000</v>
      </c>
      <c r="J29" s="192">
        <f t="shared" si="12"/>
        <v>202769050</v>
      </c>
      <c r="K29" s="192">
        <f t="shared" si="12"/>
        <v>372171050</v>
      </c>
      <c r="L29" s="192">
        <f t="shared" si="12"/>
        <v>255345621</v>
      </c>
      <c r="M29" s="192">
        <f t="shared" si="12"/>
        <v>6404215</v>
      </c>
      <c r="N29" s="192">
        <f t="shared" si="12"/>
        <v>261749836</v>
      </c>
      <c r="O29" s="194">
        <f t="shared" si="12"/>
        <v>110421214</v>
      </c>
    </row>
    <row r="30" spans="1:15" ht="18" customHeight="1">
      <c r="A30" s="78"/>
      <c r="B30" s="78"/>
      <c r="C30" s="78"/>
      <c r="D30" s="78"/>
      <c r="E30" s="125" t="s">
        <v>102</v>
      </c>
      <c r="F30" s="126">
        <f aca="true" t="shared" si="13" ref="F30:O31">F31</f>
        <v>920259000</v>
      </c>
      <c r="G30" s="126">
        <f t="shared" si="13"/>
        <v>0</v>
      </c>
      <c r="H30" s="126">
        <f t="shared" si="13"/>
        <v>920259000</v>
      </c>
      <c r="I30" s="127">
        <f t="shared" si="13"/>
        <v>78672000</v>
      </c>
      <c r="J30" s="126">
        <f t="shared" si="13"/>
        <v>157052793</v>
      </c>
      <c r="K30" s="126">
        <f t="shared" si="13"/>
        <v>235724793</v>
      </c>
      <c r="L30" s="126">
        <f t="shared" si="13"/>
        <v>184891078</v>
      </c>
      <c r="M30" s="126">
        <f t="shared" si="13"/>
        <v>2000000</v>
      </c>
      <c r="N30" s="126">
        <f t="shared" si="13"/>
        <v>186891078</v>
      </c>
      <c r="O30" s="132">
        <f t="shared" si="13"/>
        <v>48833715</v>
      </c>
    </row>
    <row r="31" spans="1:15" ht="18" customHeight="1">
      <c r="A31" s="78"/>
      <c r="B31" s="78"/>
      <c r="C31" s="78">
        <v>1</v>
      </c>
      <c r="D31" s="78"/>
      <c r="E31" s="189" t="s">
        <v>103</v>
      </c>
      <c r="F31" s="128">
        <f t="shared" si="13"/>
        <v>920259000</v>
      </c>
      <c r="G31" s="128">
        <f t="shared" si="13"/>
        <v>0</v>
      </c>
      <c r="H31" s="128">
        <f t="shared" si="13"/>
        <v>920259000</v>
      </c>
      <c r="I31" s="187">
        <f t="shared" si="13"/>
        <v>78672000</v>
      </c>
      <c r="J31" s="128">
        <f t="shared" si="13"/>
        <v>157052793</v>
      </c>
      <c r="K31" s="128">
        <f t="shared" si="13"/>
        <v>235724793</v>
      </c>
      <c r="L31" s="128">
        <f t="shared" si="13"/>
        <v>184891078</v>
      </c>
      <c r="M31" s="128">
        <f t="shared" si="13"/>
        <v>2000000</v>
      </c>
      <c r="N31" s="128">
        <f t="shared" si="13"/>
        <v>186891078</v>
      </c>
      <c r="O31" s="129">
        <f t="shared" si="13"/>
        <v>48833715</v>
      </c>
    </row>
    <row r="32" spans="1:15" ht="34.5" customHeight="1">
      <c r="A32" s="78"/>
      <c r="B32" s="78"/>
      <c r="C32" s="78"/>
      <c r="D32" s="78">
        <v>1</v>
      </c>
      <c r="E32" s="188" t="s">
        <v>109</v>
      </c>
      <c r="F32" s="128">
        <v>920259000</v>
      </c>
      <c r="G32" s="128">
        <v>0</v>
      </c>
      <c r="H32" s="128">
        <f>SUM(F32:G32)</f>
        <v>920259000</v>
      </c>
      <c r="I32" s="187">
        <v>78672000</v>
      </c>
      <c r="J32" s="128">
        <v>157052793</v>
      </c>
      <c r="K32" s="128">
        <f>SUM(I32:J32)</f>
        <v>235724793</v>
      </c>
      <c r="L32" s="128">
        <v>184891078</v>
      </c>
      <c r="M32" s="128">
        <v>2000000</v>
      </c>
      <c r="N32" s="128">
        <f>SUM(L32:M32)</f>
        <v>186891078</v>
      </c>
      <c r="O32" s="129">
        <f>K32-N32</f>
        <v>48833715</v>
      </c>
    </row>
    <row r="33" spans="1:15" ht="18" customHeight="1">
      <c r="A33" s="78"/>
      <c r="B33" s="78"/>
      <c r="C33" s="78"/>
      <c r="D33" s="78"/>
      <c r="E33" s="125" t="s">
        <v>90</v>
      </c>
      <c r="F33" s="126">
        <f aca="true" t="shared" si="14" ref="F33:O33">F34</f>
        <v>1496710000</v>
      </c>
      <c r="G33" s="126">
        <f t="shared" si="14"/>
        <v>27491000</v>
      </c>
      <c r="H33" s="126">
        <f t="shared" si="14"/>
        <v>1524201000</v>
      </c>
      <c r="I33" s="127">
        <f t="shared" si="14"/>
        <v>90730000</v>
      </c>
      <c r="J33" s="126">
        <f t="shared" si="14"/>
        <v>45716257</v>
      </c>
      <c r="K33" s="126">
        <f t="shared" si="14"/>
        <v>136446257</v>
      </c>
      <c r="L33" s="126">
        <f t="shared" si="14"/>
        <v>70454543</v>
      </c>
      <c r="M33" s="126">
        <f t="shared" si="14"/>
        <v>4404215</v>
      </c>
      <c r="N33" s="126">
        <f t="shared" si="14"/>
        <v>74858758</v>
      </c>
      <c r="O33" s="132">
        <f t="shared" si="14"/>
        <v>61587499</v>
      </c>
    </row>
    <row r="34" spans="1:15" ht="16.5">
      <c r="A34" s="78"/>
      <c r="B34" s="78"/>
      <c r="C34" s="78">
        <v>2</v>
      </c>
      <c r="D34" s="78"/>
      <c r="E34" s="186" t="s">
        <v>104</v>
      </c>
      <c r="F34" s="128">
        <f>SUM(F35:F36)</f>
        <v>1496710000</v>
      </c>
      <c r="G34" s="128">
        <f aca="true" t="shared" si="15" ref="G34:O34">SUM(G35:G36)</f>
        <v>27491000</v>
      </c>
      <c r="H34" s="128">
        <f t="shared" si="15"/>
        <v>1524201000</v>
      </c>
      <c r="I34" s="187">
        <f t="shared" si="15"/>
        <v>90730000</v>
      </c>
      <c r="J34" s="128">
        <f t="shared" si="15"/>
        <v>45716257</v>
      </c>
      <c r="K34" s="128">
        <f t="shared" si="15"/>
        <v>136446257</v>
      </c>
      <c r="L34" s="128">
        <f t="shared" si="15"/>
        <v>70454543</v>
      </c>
      <c r="M34" s="128">
        <f t="shared" si="15"/>
        <v>4404215</v>
      </c>
      <c r="N34" s="128">
        <f t="shared" si="15"/>
        <v>74858758</v>
      </c>
      <c r="O34" s="129">
        <f t="shared" si="15"/>
        <v>61587499</v>
      </c>
    </row>
    <row r="35" spans="1:15" ht="18" customHeight="1">
      <c r="A35" s="78"/>
      <c r="B35" s="78"/>
      <c r="C35" s="78"/>
      <c r="D35" s="78">
        <v>1</v>
      </c>
      <c r="E35" s="188" t="s">
        <v>110</v>
      </c>
      <c r="F35" s="128">
        <v>1159305000</v>
      </c>
      <c r="G35" s="128">
        <v>27491000</v>
      </c>
      <c r="H35" s="128">
        <f>G35+F35</f>
        <v>1186796000</v>
      </c>
      <c r="I35" s="187">
        <v>90730000</v>
      </c>
      <c r="J35" s="128">
        <v>31141794</v>
      </c>
      <c r="K35" s="128">
        <f>SUM(I35:J35)</f>
        <v>121871794</v>
      </c>
      <c r="L35" s="128">
        <v>71341160</v>
      </c>
      <c r="M35" s="128">
        <v>4404215</v>
      </c>
      <c r="N35" s="128">
        <f>SUM(L35:M35)</f>
        <v>75745375</v>
      </c>
      <c r="O35" s="129">
        <f>K35-N35</f>
        <v>46126419</v>
      </c>
    </row>
    <row r="36" spans="1:15" ht="18" customHeight="1">
      <c r="A36" s="78"/>
      <c r="B36" s="78"/>
      <c r="C36" s="78"/>
      <c r="D36" s="78">
        <v>2</v>
      </c>
      <c r="E36" s="188" t="s">
        <v>206</v>
      </c>
      <c r="F36" s="128">
        <v>337405000</v>
      </c>
      <c r="G36" s="128">
        <v>0</v>
      </c>
      <c r="H36" s="128">
        <f>SUM(F36:G36)</f>
        <v>337405000</v>
      </c>
      <c r="I36" s="187">
        <v>0</v>
      </c>
      <c r="J36" s="128">
        <v>14574463</v>
      </c>
      <c r="K36" s="128">
        <f>SUM(I36:J36)</f>
        <v>14574463</v>
      </c>
      <c r="L36" s="128">
        <v>-886617</v>
      </c>
      <c r="M36" s="128">
        <v>0</v>
      </c>
      <c r="N36" s="128">
        <f>SUM(L36:M36)</f>
        <v>-886617</v>
      </c>
      <c r="O36" s="129">
        <f>K36-N36</f>
        <v>15461080</v>
      </c>
    </row>
    <row r="37" spans="1:15" ht="18" customHeight="1">
      <c r="A37" s="78"/>
      <c r="B37" s="78">
        <v>2</v>
      </c>
      <c r="C37" s="78"/>
      <c r="D37" s="78"/>
      <c r="E37" s="185" t="s">
        <v>112</v>
      </c>
      <c r="F37" s="126">
        <f>F38+F41</f>
        <v>14687109000</v>
      </c>
      <c r="G37" s="126">
        <f aca="true" t="shared" si="16" ref="G37:O37">G38+G41</f>
        <v>0</v>
      </c>
      <c r="H37" s="126">
        <f t="shared" si="16"/>
        <v>14687109000</v>
      </c>
      <c r="I37" s="127">
        <f t="shared" si="16"/>
        <v>305014000</v>
      </c>
      <c r="J37" s="126">
        <f t="shared" si="16"/>
        <v>2123582176</v>
      </c>
      <c r="K37" s="126">
        <f t="shared" si="16"/>
        <v>2428596176</v>
      </c>
      <c r="L37" s="126">
        <f t="shared" si="16"/>
        <v>1144937129</v>
      </c>
      <c r="M37" s="126">
        <f t="shared" si="16"/>
        <v>299980041</v>
      </c>
      <c r="N37" s="126">
        <f t="shared" si="16"/>
        <v>1444917170</v>
      </c>
      <c r="O37" s="132">
        <f t="shared" si="16"/>
        <v>983679006</v>
      </c>
    </row>
    <row r="38" spans="1:15" ht="18" customHeight="1">
      <c r="A38" s="78"/>
      <c r="B38" s="78"/>
      <c r="C38" s="78"/>
      <c r="D38" s="78"/>
      <c r="E38" s="125" t="s">
        <v>113</v>
      </c>
      <c r="F38" s="126">
        <f aca="true" t="shared" si="17" ref="F38:O39">F39</f>
        <v>5790350000</v>
      </c>
      <c r="G38" s="126">
        <f t="shared" si="17"/>
        <v>0</v>
      </c>
      <c r="H38" s="126">
        <f t="shared" si="17"/>
        <v>5790350000</v>
      </c>
      <c r="I38" s="127">
        <f t="shared" si="17"/>
        <v>138377000</v>
      </c>
      <c r="J38" s="126">
        <f t="shared" si="17"/>
        <v>1037654101</v>
      </c>
      <c r="K38" s="126">
        <f t="shared" si="17"/>
        <v>1176031101</v>
      </c>
      <c r="L38" s="126">
        <f t="shared" si="17"/>
        <v>640772815</v>
      </c>
      <c r="M38" s="126">
        <f t="shared" si="17"/>
        <v>23270000</v>
      </c>
      <c r="N38" s="126">
        <f t="shared" si="17"/>
        <v>664042815</v>
      </c>
      <c r="O38" s="132">
        <f t="shared" si="17"/>
        <v>511988286</v>
      </c>
    </row>
    <row r="39" spans="1:15" ht="18" customHeight="1">
      <c r="A39" s="78"/>
      <c r="B39" s="78"/>
      <c r="C39" s="78">
        <v>1</v>
      </c>
      <c r="D39" s="78"/>
      <c r="E39" s="189" t="s">
        <v>103</v>
      </c>
      <c r="F39" s="128">
        <f t="shared" si="17"/>
        <v>5790350000</v>
      </c>
      <c r="G39" s="128">
        <f t="shared" si="17"/>
        <v>0</v>
      </c>
      <c r="H39" s="128">
        <f t="shared" si="17"/>
        <v>5790350000</v>
      </c>
      <c r="I39" s="187">
        <f t="shared" si="17"/>
        <v>138377000</v>
      </c>
      <c r="J39" s="128">
        <f t="shared" si="17"/>
        <v>1037654101</v>
      </c>
      <c r="K39" s="128">
        <f t="shared" si="17"/>
        <v>1176031101</v>
      </c>
      <c r="L39" s="128">
        <f t="shared" si="17"/>
        <v>640772815</v>
      </c>
      <c r="M39" s="128">
        <f t="shared" si="17"/>
        <v>23270000</v>
      </c>
      <c r="N39" s="128">
        <f t="shared" si="17"/>
        <v>664042815</v>
      </c>
      <c r="O39" s="129">
        <f t="shared" si="17"/>
        <v>511988286</v>
      </c>
    </row>
    <row r="40" spans="1:15" ht="34.5" customHeight="1">
      <c r="A40" s="78"/>
      <c r="B40" s="78"/>
      <c r="C40" s="78"/>
      <c r="D40" s="78">
        <v>1</v>
      </c>
      <c r="E40" s="188" t="s">
        <v>109</v>
      </c>
      <c r="F40" s="128">
        <v>5790350000</v>
      </c>
      <c r="G40" s="128">
        <v>0</v>
      </c>
      <c r="H40" s="128">
        <f>SUM(F40:G40)</f>
        <v>5790350000</v>
      </c>
      <c r="I40" s="187">
        <v>138377000</v>
      </c>
      <c r="J40" s="128">
        <v>1037654101</v>
      </c>
      <c r="K40" s="128">
        <f>SUM(I40:J40)</f>
        <v>1176031101</v>
      </c>
      <c r="L40" s="128">
        <v>640772815</v>
      </c>
      <c r="M40" s="128">
        <v>23270000</v>
      </c>
      <c r="N40" s="128">
        <f>SUM(L40:M40)</f>
        <v>664042815</v>
      </c>
      <c r="O40" s="129">
        <f>K40-N40</f>
        <v>511988286</v>
      </c>
    </row>
    <row r="41" spans="1:15" ht="18" customHeight="1">
      <c r="A41" s="78"/>
      <c r="B41" s="78"/>
      <c r="C41" s="78"/>
      <c r="D41" s="78"/>
      <c r="E41" s="125" t="s">
        <v>90</v>
      </c>
      <c r="F41" s="126">
        <f aca="true" t="shared" si="18" ref="F41:O42">F42</f>
        <v>8896759000</v>
      </c>
      <c r="G41" s="126">
        <f t="shared" si="18"/>
        <v>0</v>
      </c>
      <c r="H41" s="126">
        <f t="shared" si="18"/>
        <v>8896759000</v>
      </c>
      <c r="I41" s="127">
        <f t="shared" si="18"/>
        <v>166637000</v>
      </c>
      <c r="J41" s="126">
        <f t="shared" si="18"/>
        <v>1085928075</v>
      </c>
      <c r="K41" s="126">
        <f t="shared" si="18"/>
        <v>1252565075</v>
      </c>
      <c r="L41" s="126">
        <f t="shared" si="18"/>
        <v>504164314</v>
      </c>
      <c r="M41" s="126">
        <f t="shared" si="18"/>
        <v>276710041</v>
      </c>
      <c r="N41" s="126">
        <f t="shared" si="18"/>
        <v>780874355</v>
      </c>
      <c r="O41" s="132">
        <f t="shared" si="18"/>
        <v>471690720</v>
      </c>
    </row>
    <row r="42" spans="1:15" ht="34.5" customHeight="1">
      <c r="A42" s="78"/>
      <c r="B42" s="78"/>
      <c r="C42" s="78">
        <v>2</v>
      </c>
      <c r="D42" s="78"/>
      <c r="E42" s="186" t="s">
        <v>104</v>
      </c>
      <c r="F42" s="128">
        <f t="shared" si="18"/>
        <v>8896759000</v>
      </c>
      <c r="G42" s="128">
        <f t="shared" si="18"/>
        <v>0</v>
      </c>
      <c r="H42" s="128">
        <f t="shared" si="18"/>
        <v>8896759000</v>
      </c>
      <c r="I42" s="187">
        <f t="shared" si="18"/>
        <v>166637000</v>
      </c>
      <c r="J42" s="128">
        <f t="shared" si="18"/>
        <v>1085928075</v>
      </c>
      <c r="K42" s="128">
        <f t="shared" si="18"/>
        <v>1252565075</v>
      </c>
      <c r="L42" s="128">
        <f t="shared" si="18"/>
        <v>504164314</v>
      </c>
      <c r="M42" s="128">
        <f t="shared" si="18"/>
        <v>276710041</v>
      </c>
      <c r="N42" s="128">
        <f t="shared" si="18"/>
        <v>780874355</v>
      </c>
      <c r="O42" s="129">
        <f t="shared" si="18"/>
        <v>471690720</v>
      </c>
    </row>
    <row r="43" spans="1:15" ht="18" customHeight="1">
      <c r="A43" s="78"/>
      <c r="B43" s="78"/>
      <c r="C43" s="78"/>
      <c r="D43" s="78">
        <v>1</v>
      </c>
      <c r="E43" s="188" t="s">
        <v>114</v>
      </c>
      <c r="F43" s="128">
        <v>8896759000</v>
      </c>
      <c r="G43" s="128">
        <v>0</v>
      </c>
      <c r="H43" s="128">
        <f>SUM(F43:G43)</f>
        <v>8896759000</v>
      </c>
      <c r="I43" s="187">
        <v>166637000</v>
      </c>
      <c r="J43" s="128">
        <v>1085928075</v>
      </c>
      <c r="K43" s="128">
        <f>SUM(I43:J43)</f>
        <v>1252565075</v>
      </c>
      <c r="L43" s="128">
        <v>504164314</v>
      </c>
      <c r="M43" s="128">
        <v>276710041</v>
      </c>
      <c r="N43" s="128">
        <f>SUM(L43:M43)</f>
        <v>780874355</v>
      </c>
      <c r="O43" s="129">
        <f>K43-N43</f>
        <v>471690720</v>
      </c>
    </row>
    <row r="44" spans="1:15" ht="18" customHeight="1">
      <c r="A44" s="78"/>
      <c r="B44" s="78">
        <v>3</v>
      </c>
      <c r="C44" s="78"/>
      <c r="D44" s="78"/>
      <c r="E44" s="185" t="s">
        <v>115</v>
      </c>
      <c r="F44" s="126">
        <f aca="true" t="shared" si="19" ref="F44:O46">F45</f>
        <v>150000000</v>
      </c>
      <c r="G44" s="126">
        <f t="shared" si="19"/>
        <v>206124000</v>
      </c>
      <c r="H44" s="126">
        <f t="shared" si="19"/>
        <v>356124000</v>
      </c>
      <c r="I44" s="127">
        <f t="shared" si="19"/>
        <v>27960000</v>
      </c>
      <c r="J44" s="126">
        <f t="shared" si="19"/>
        <v>66179620</v>
      </c>
      <c r="K44" s="126">
        <f t="shared" si="19"/>
        <v>94139620</v>
      </c>
      <c r="L44" s="126">
        <f t="shared" si="19"/>
        <v>33543250</v>
      </c>
      <c r="M44" s="126">
        <f t="shared" si="19"/>
        <v>0</v>
      </c>
      <c r="N44" s="126">
        <f t="shared" si="19"/>
        <v>33543250</v>
      </c>
      <c r="O44" s="132">
        <f t="shared" si="19"/>
        <v>60596370</v>
      </c>
    </row>
    <row r="45" spans="1:15" ht="18" customHeight="1">
      <c r="A45" s="78"/>
      <c r="B45" s="78"/>
      <c r="C45" s="78"/>
      <c r="D45" s="78"/>
      <c r="E45" s="125" t="s">
        <v>102</v>
      </c>
      <c r="F45" s="126">
        <f t="shared" si="19"/>
        <v>150000000</v>
      </c>
      <c r="G45" s="126">
        <f t="shared" si="19"/>
        <v>206124000</v>
      </c>
      <c r="H45" s="126">
        <f t="shared" si="19"/>
        <v>356124000</v>
      </c>
      <c r="I45" s="127">
        <f t="shared" si="19"/>
        <v>27960000</v>
      </c>
      <c r="J45" s="126">
        <f t="shared" si="19"/>
        <v>66179620</v>
      </c>
      <c r="K45" s="126">
        <f t="shared" si="19"/>
        <v>94139620</v>
      </c>
      <c r="L45" s="126">
        <f t="shared" si="19"/>
        <v>33543250</v>
      </c>
      <c r="M45" s="126">
        <f t="shared" si="19"/>
        <v>0</v>
      </c>
      <c r="N45" s="126">
        <f t="shared" si="19"/>
        <v>33543250</v>
      </c>
      <c r="O45" s="132">
        <f t="shared" si="19"/>
        <v>60596370</v>
      </c>
    </row>
    <row r="46" spans="1:15" ht="18" customHeight="1">
      <c r="A46" s="78"/>
      <c r="B46" s="78"/>
      <c r="C46" s="78">
        <v>1</v>
      </c>
      <c r="D46" s="78"/>
      <c r="E46" s="189" t="s">
        <v>103</v>
      </c>
      <c r="F46" s="128">
        <f t="shared" si="19"/>
        <v>150000000</v>
      </c>
      <c r="G46" s="128">
        <f t="shared" si="19"/>
        <v>206124000</v>
      </c>
      <c r="H46" s="128">
        <f t="shared" si="19"/>
        <v>356124000</v>
      </c>
      <c r="I46" s="187">
        <f t="shared" si="19"/>
        <v>27960000</v>
      </c>
      <c r="J46" s="128">
        <f t="shared" si="19"/>
        <v>66179620</v>
      </c>
      <c r="K46" s="128">
        <f t="shared" si="19"/>
        <v>94139620</v>
      </c>
      <c r="L46" s="128">
        <f t="shared" si="19"/>
        <v>33543250</v>
      </c>
      <c r="M46" s="128">
        <f t="shared" si="19"/>
        <v>0</v>
      </c>
      <c r="N46" s="128">
        <f t="shared" si="19"/>
        <v>33543250</v>
      </c>
      <c r="O46" s="129">
        <f t="shared" si="19"/>
        <v>60596370</v>
      </c>
    </row>
    <row r="47" spans="1:15" ht="34.5" customHeight="1">
      <c r="A47" s="78"/>
      <c r="B47" s="78"/>
      <c r="C47" s="78"/>
      <c r="D47" s="78">
        <v>1</v>
      </c>
      <c r="E47" s="188" t="s">
        <v>109</v>
      </c>
      <c r="F47" s="128">
        <v>150000000</v>
      </c>
      <c r="G47" s="128">
        <v>206124000</v>
      </c>
      <c r="H47" s="128">
        <f>SUM(F47:G47)</f>
        <v>356124000</v>
      </c>
      <c r="I47" s="187">
        <v>27960000</v>
      </c>
      <c r="J47" s="128">
        <v>66179620</v>
      </c>
      <c r="K47" s="128">
        <f>SUM(I47:J47)</f>
        <v>94139620</v>
      </c>
      <c r="L47" s="128">
        <v>33543250</v>
      </c>
      <c r="M47" s="128">
        <v>0</v>
      </c>
      <c r="N47" s="128">
        <f>SUM(L47:M47)</f>
        <v>33543250</v>
      </c>
      <c r="O47" s="129">
        <f>K47-N47</f>
        <v>60596370</v>
      </c>
    </row>
    <row r="48" spans="1:15" ht="18" customHeight="1">
      <c r="A48" s="78"/>
      <c r="B48" s="78">
        <v>4</v>
      </c>
      <c r="C48" s="78"/>
      <c r="D48" s="78"/>
      <c r="E48" s="185" t="s">
        <v>116</v>
      </c>
      <c r="F48" s="126">
        <f aca="true" t="shared" si="20" ref="F48:O50">F49</f>
        <v>1656978000</v>
      </c>
      <c r="G48" s="126">
        <f t="shared" si="20"/>
        <v>0</v>
      </c>
      <c r="H48" s="126">
        <f t="shared" si="20"/>
        <v>1656978000</v>
      </c>
      <c r="I48" s="127">
        <f t="shared" si="20"/>
        <v>24869000</v>
      </c>
      <c r="J48" s="126">
        <f t="shared" si="20"/>
        <v>817822354</v>
      </c>
      <c r="K48" s="126">
        <f t="shared" si="20"/>
        <v>842691354</v>
      </c>
      <c r="L48" s="126">
        <f t="shared" si="20"/>
        <v>229020389</v>
      </c>
      <c r="M48" s="126">
        <f t="shared" si="20"/>
        <v>52500129</v>
      </c>
      <c r="N48" s="126">
        <f t="shared" si="20"/>
        <v>281520518</v>
      </c>
      <c r="O48" s="132">
        <f t="shared" si="20"/>
        <v>561170836</v>
      </c>
    </row>
    <row r="49" spans="1:15" ht="18" customHeight="1">
      <c r="A49" s="78"/>
      <c r="B49" s="78"/>
      <c r="C49" s="78"/>
      <c r="D49" s="78"/>
      <c r="E49" s="125" t="s">
        <v>102</v>
      </c>
      <c r="F49" s="126">
        <f t="shared" si="20"/>
        <v>1656978000</v>
      </c>
      <c r="G49" s="126">
        <f t="shared" si="20"/>
        <v>0</v>
      </c>
      <c r="H49" s="126">
        <f t="shared" si="20"/>
        <v>1656978000</v>
      </c>
      <c r="I49" s="127">
        <f t="shared" si="20"/>
        <v>24869000</v>
      </c>
      <c r="J49" s="126">
        <f t="shared" si="20"/>
        <v>817822354</v>
      </c>
      <c r="K49" s="126">
        <f t="shared" si="20"/>
        <v>842691354</v>
      </c>
      <c r="L49" s="126">
        <f t="shared" si="20"/>
        <v>229020389</v>
      </c>
      <c r="M49" s="126">
        <f t="shared" si="20"/>
        <v>52500129</v>
      </c>
      <c r="N49" s="126">
        <f t="shared" si="20"/>
        <v>281520518</v>
      </c>
      <c r="O49" s="132">
        <f t="shared" si="20"/>
        <v>561170836</v>
      </c>
    </row>
    <row r="50" spans="1:15" ht="18" customHeight="1">
      <c r="A50" s="78"/>
      <c r="B50" s="78"/>
      <c r="C50" s="78">
        <v>1</v>
      </c>
      <c r="D50" s="78"/>
      <c r="E50" s="189" t="s">
        <v>117</v>
      </c>
      <c r="F50" s="128">
        <f t="shared" si="20"/>
        <v>1656978000</v>
      </c>
      <c r="G50" s="128">
        <f t="shared" si="20"/>
        <v>0</v>
      </c>
      <c r="H50" s="128">
        <f t="shared" si="20"/>
        <v>1656978000</v>
      </c>
      <c r="I50" s="187">
        <f t="shared" si="20"/>
        <v>24869000</v>
      </c>
      <c r="J50" s="128">
        <f t="shared" si="20"/>
        <v>817822354</v>
      </c>
      <c r="K50" s="128">
        <f t="shared" si="20"/>
        <v>842691354</v>
      </c>
      <c r="L50" s="128">
        <f t="shared" si="20"/>
        <v>229020389</v>
      </c>
      <c r="M50" s="128">
        <f t="shared" si="20"/>
        <v>52500129</v>
      </c>
      <c r="N50" s="128">
        <f t="shared" si="20"/>
        <v>281520518</v>
      </c>
      <c r="O50" s="129">
        <f t="shared" si="20"/>
        <v>561170836</v>
      </c>
    </row>
    <row r="51" spans="1:15" ht="18" customHeight="1">
      <c r="A51" s="78"/>
      <c r="B51" s="78"/>
      <c r="C51" s="78"/>
      <c r="D51" s="78">
        <v>1</v>
      </c>
      <c r="E51" s="188" t="s">
        <v>184</v>
      </c>
      <c r="F51" s="128">
        <v>1656978000</v>
      </c>
      <c r="G51" s="128">
        <v>0</v>
      </c>
      <c r="H51" s="128">
        <f>SUM(F51:G51)</f>
        <v>1656978000</v>
      </c>
      <c r="I51" s="187">
        <v>24869000</v>
      </c>
      <c r="J51" s="128">
        <v>817822354</v>
      </c>
      <c r="K51" s="128">
        <f>SUM(I51:J51)</f>
        <v>842691354</v>
      </c>
      <c r="L51" s="128">
        <v>229020389</v>
      </c>
      <c r="M51" s="128">
        <v>52500129</v>
      </c>
      <c r="N51" s="128">
        <f>SUM(L51:M51)</f>
        <v>281520518</v>
      </c>
      <c r="O51" s="129">
        <f>K51-N51</f>
        <v>561170836</v>
      </c>
    </row>
    <row r="52" spans="1:15" ht="18" customHeight="1">
      <c r="A52" s="78"/>
      <c r="B52" s="78">
        <v>5</v>
      </c>
      <c r="C52" s="78"/>
      <c r="D52" s="78"/>
      <c r="E52" s="185" t="s">
        <v>202</v>
      </c>
      <c r="F52" s="126">
        <f aca="true" t="shared" si="21" ref="F52:O54">F53</f>
        <v>1013850000</v>
      </c>
      <c r="G52" s="126">
        <f t="shared" si="21"/>
        <v>0</v>
      </c>
      <c r="H52" s="126">
        <f t="shared" si="21"/>
        <v>1013850000</v>
      </c>
      <c r="I52" s="127">
        <f t="shared" si="21"/>
        <v>0</v>
      </c>
      <c r="J52" s="126">
        <f t="shared" si="21"/>
        <v>148393587</v>
      </c>
      <c r="K52" s="126">
        <f t="shared" si="21"/>
        <v>148393587</v>
      </c>
      <c r="L52" s="126">
        <f t="shared" si="21"/>
        <v>92284670</v>
      </c>
      <c r="M52" s="126">
        <f t="shared" si="21"/>
        <v>11505885</v>
      </c>
      <c r="N52" s="126">
        <f t="shared" si="21"/>
        <v>103790555</v>
      </c>
      <c r="O52" s="132">
        <f t="shared" si="21"/>
        <v>44603032</v>
      </c>
    </row>
    <row r="53" spans="1:15" ht="18" customHeight="1">
      <c r="A53" s="78"/>
      <c r="B53" s="78"/>
      <c r="C53" s="78"/>
      <c r="D53" s="78"/>
      <c r="E53" s="125" t="s">
        <v>203</v>
      </c>
      <c r="F53" s="126">
        <f t="shared" si="21"/>
        <v>1013850000</v>
      </c>
      <c r="G53" s="126">
        <f t="shared" si="21"/>
        <v>0</v>
      </c>
      <c r="H53" s="126">
        <f t="shared" si="21"/>
        <v>1013850000</v>
      </c>
      <c r="I53" s="127">
        <f t="shared" si="21"/>
        <v>0</v>
      </c>
      <c r="J53" s="126">
        <f t="shared" si="21"/>
        <v>148393587</v>
      </c>
      <c r="K53" s="126">
        <f t="shared" si="21"/>
        <v>148393587</v>
      </c>
      <c r="L53" s="126">
        <f t="shared" si="21"/>
        <v>92284670</v>
      </c>
      <c r="M53" s="126">
        <f t="shared" si="21"/>
        <v>11505885</v>
      </c>
      <c r="N53" s="126">
        <f t="shared" si="21"/>
        <v>103790555</v>
      </c>
      <c r="O53" s="132">
        <f t="shared" si="21"/>
        <v>44603032</v>
      </c>
    </row>
    <row r="54" spans="1:15" ht="18" customHeight="1">
      <c r="A54" s="78"/>
      <c r="B54" s="78"/>
      <c r="C54" s="78">
        <v>1</v>
      </c>
      <c r="D54" s="78"/>
      <c r="E54" s="189" t="s">
        <v>204</v>
      </c>
      <c r="F54" s="128">
        <f t="shared" si="21"/>
        <v>1013850000</v>
      </c>
      <c r="G54" s="128">
        <f t="shared" si="21"/>
        <v>0</v>
      </c>
      <c r="H54" s="128">
        <f t="shared" si="21"/>
        <v>1013850000</v>
      </c>
      <c r="I54" s="187">
        <f t="shared" si="21"/>
        <v>0</v>
      </c>
      <c r="J54" s="128">
        <f t="shared" si="21"/>
        <v>148393587</v>
      </c>
      <c r="K54" s="128">
        <f t="shared" si="21"/>
        <v>148393587</v>
      </c>
      <c r="L54" s="128">
        <f t="shared" si="21"/>
        <v>92284670</v>
      </c>
      <c r="M54" s="128">
        <f t="shared" si="21"/>
        <v>11505885</v>
      </c>
      <c r="N54" s="128">
        <f t="shared" si="21"/>
        <v>103790555</v>
      </c>
      <c r="O54" s="129">
        <f t="shared" si="21"/>
        <v>44603032</v>
      </c>
    </row>
    <row r="55" spans="1:15" ht="18" customHeight="1">
      <c r="A55" s="78"/>
      <c r="B55" s="78"/>
      <c r="C55" s="78"/>
      <c r="D55" s="78">
        <v>1</v>
      </c>
      <c r="E55" s="188" t="s">
        <v>205</v>
      </c>
      <c r="F55" s="128">
        <v>1013850000</v>
      </c>
      <c r="G55" s="128">
        <v>0</v>
      </c>
      <c r="H55" s="128">
        <f>SUM(F55:G55)</f>
        <v>1013850000</v>
      </c>
      <c r="I55" s="187">
        <v>0</v>
      </c>
      <c r="J55" s="128">
        <f>436393587-288000000</f>
        <v>148393587</v>
      </c>
      <c r="K55" s="128">
        <f>SUM(I55:J55)</f>
        <v>148393587</v>
      </c>
      <c r="L55" s="128">
        <v>92284670</v>
      </c>
      <c r="M55" s="128">
        <v>11505885</v>
      </c>
      <c r="N55" s="128">
        <f>SUM(L55:M55)</f>
        <v>103790555</v>
      </c>
      <c r="O55" s="129">
        <f>K55-N55</f>
        <v>44603032</v>
      </c>
    </row>
    <row r="56" spans="1:15" ht="18" customHeight="1">
      <c r="A56" s="78"/>
      <c r="B56" s="78">
        <v>6</v>
      </c>
      <c r="C56" s="78"/>
      <c r="D56" s="78"/>
      <c r="E56" s="185" t="s">
        <v>118</v>
      </c>
      <c r="F56" s="126">
        <f aca="true" t="shared" si="22" ref="F56:O58">F57</f>
        <v>65400000</v>
      </c>
      <c r="G56" s="126">
        <f t="shared" si="22"/>
        <v>0</v>
      </c>
      <c r="H56" s="126">
        <f t="shared" si="22"/>
        <v>65400000</v>
      </c>
      <c r="I56" s="127">
        <f t="shared" si="22"/>
        <v>10800000</v>
      </c>
      <c r="J56" s="126">
        <f t="shared" si="22"/>
        <v>900000</v>
      </c>
      <c r="K56" s="126">
        <f t="shared" si="22"/>
        <v>11700000</v>
      </c>
      <c r="L56" s="126">
        <f t="shared" si="22"/>
        <v>10800000</v>
      </c>
      <c r="M56" s="126">
        <f t="shared" si="22"/>
        <v>0</v>
      </c>
      <c r="N56" s="126">
        <f t="shared" si="22"/>
        <v>10800000</v>
      </c>
      <c r="O56" s="132">
        <f t="shared" si="22"/>
        <v>900000</v>
      </c>
    </row>
    <row r="57" spans="1:15" ht="18" customHeight="1">
      <c r="A57" s="78"/>
      <c r="B57" s="78"/>
      <c r="C57" s="78"/>
      <c r="D57" s="78"/>
      <c r="E57" s="125" t="s">
        <v>90</v>
      </c>
      <c r="F57" s="126">
        <f t="shared" si="22"/>
        <v>65400000</v>
      </c>
      <c r="G57" s="126">
        <f t="shared" si="22"/>
        <v>0</v>
      </c>
      <c r="H57" s="126">
        <f t="shared" si="22"/>
        <v>65400000</v>
      </c>
      <c r="I57" s="127">
        <f t="shared" si="22"/>
        <v>10800000</v>
      </c>
      <c r="J57" s="126">
        <f t="shared" si="22"/>
        <v>900000</v>
      </c>
      <c r="K57" s="126">
        <f t="shared" si="22"/>
        <v>11700000</v>
      </c>
      <c r="L57" s="126">
        <f t="shared" si="22"/>
        <v>10800000</v>
      </c>
      <c r="M57" s="126">
        <f t="shared" si="22"/>
        <v>0</v>
      </c>
      <c r="N57" s="126">
        <f t="shared" si="22"/>
        <v>10800000</v>
      </c>
      <c r="O57" s="132">
        <f t="shared" si="22"/>
        <v>900000</v>
      </c>
    </row>
    <row r="58" spans="1:15" ht="34.5" customHeight="1" thickBot="1">
      <c r="A58" s="130"/>
      <c r="B58" s="130"/>
      <c r="C58" s="130">
        <v>1</v>
      </c>
      <c r="D58" s="130"/>
      <c r="E58" s="195" t="s">
        <v>104</v>
      </c>
      <c r="F58" s="196">
        <f t="shared" si="22"/>
        <v>65400000</v>
      </c>
      <c r="G58" s="196">
        <f t="shared" si="22"/>
        <v>0</v>
      </c>
      <c r="H58" s="196">
        <f t="shared" si="22"/>
        <v>65400000</v>
      </c>
      <c r="I58" s="197">
        <f t="shared" si="22"/>
        <v>10800000</v>
      </c>
      <c r="J58" s="196">
        <f t="shared" si="22"/>
        <v>900000</v>
      </c>
      <c r="K58" s="196">
        <f t="shared" si="22"/>
        <v>11700000</v>
      </c>
      <c r="L58" s="196">
        <f t="shared" si="22"/>
        <v>10800000</v>
      </c>
      <c r="M58" s="196">
        <f t="shared" si="22"/>
        <v>0</v>
      </c>
      <c r="N58" s="196">
        <f t="shared" si="22"/>
        <v>10800000</v>
      </c>
      <c r="O58" s="198">
        <f t="shared" si="22"/>
        <v>900000</v>
      </c>
    </row>
    <row r="59" spans="1:15" ht="18" customHeight="1">
      <c r="A59" s="78"/>
      <c r="B59" s="78"/>
      <c r="C59" s="78"/>
      <c r="D59" s="78">
        <v>1</v>
      </c>
      <c r="E59" s="188" t="s">
        <v>111</v>
      </c>
      <c r="F59" s="128">
        <v>65400000</v>
      </c>
      <c r="G59" s="128">
        <v>0</v>
      </c>
      <c r="H59" s="128">
        <f>SUM(F59:G59)</f>
        <v>65400000</v>
      </c>
      <c r="I59" s="187">
        <v>10800000</v>
      </c>
      <c r="J59" s="128">
        <v>900000</v>
      </c>
      <c r="K59" s="128">
        <f>SUM(I59:J59)</f>
        <v>11700000</v>
      </c>
      <c r="L59" s="128">
        <v>10800000</v>
      </c>
      <c r="M59" s="128">
        <v>0</v>
      </c>
      <c r="N59" s="128">
        <f>SUM(L59:M59)</f>
        <v>10800000</v>
      </c>
      <c r="O59" s="129">
        <f>K59-N59</f>
        <v>900000</v>
      </c>
    </row>
    <row r="60" spans="1:15" ht="18" customHeight="1">
      <c r="A60" s="78">
        <v>3</v>
      </c>
      <c r="B60" s="78"/>
      <c r="C60" s="78"/>
      <c r="D60" s="78"/>
      <c r="E60" s="190" t="s">
        <v>119</v>
      </c>
      <c r="F60" s="126">
        <f aca="true" t="shared" si="23" ref="F60:O62">F61</f>
        <v>1439487000</v>
      </c>
      <c r="G60" s="126">
        <f t="shared" si="23"/>
        <v>0</v>
      </c>
      <c r="H60" s="126">
        <f t="shared" si="23"/>
        <v>1439487000</v>
      </c>
      <c r="I60" s="127">
        <f t="shared" si="23"/>
        <v>99000000</v>
      </c>
      <c r="J60" s="126">
        <f t="shared" si="23"/>
        <v>89565462</v>
      </c>
      <c r="K60" s="126">
        <f t="shared" si="23"/>
        <v>188565462</v>
      </c>
      <c r="L60" s="126">
        <f t="shared" si="23"/>
        <v>82682464</v>
      </c>
      <c r="M60" s="126">
        <f t="shared" si="23"/>
        <v>0</v>
      </c>
      <c r="N60" s="126">
        <f t="shared" si="23"/>
        <v>82682464</v>
      </c>
      <c r="O60" s="132">
        <f t="shared" si="23"/>
        <v>105882998</v>
      </c>
    </row>
    <row r="61" spans="1:15" ht="18" customHeight="1">
      <c r="A61" s="78"/>
      <c r="B61" s="78">
        <v>1</v>
      </c>
      <c r="C61" s="78"/>
      <c r="D61" s="78"/>
      <c r="E61" s="185" t="s">
        <v>120</v>
      </c>
      <c r="F61" s="126">
        <f t="shared" si="23"/>
        <v>1439487000</v>
      </c>
      <c r="G61" s="126">
        <f t="shared" si="23"/>
        <v>0</v>
      </c>
      <c r="H61" s="126">
        <f t="shared" si="23"/>
        <v>1439487000</v>
      </c>
      <c r="I61" s="127">
        <f t="shared" si="23"/>
        <v>99000000</v>
      </c>
      <c r="J61" s="126">
        <f t="shared" si="23"/>
        <v>89565462</v>
      </c>
      <c r="K61" s="126">
        <f t="shared" si="23"/>
        <v>188565462</v>
      </c>
      <c r="L61" s="126">
        <f t="shared" si="23"/>
        <v>82682464</v>
      </c>
      <c r="M61" s="126">
        <f t="shared" si="23"/>
        <v>0</v>
      </c>
      <c r="N61" s="126">
        <f t="shared" si="23"/>
        <v>82682464</v>
      </c>
      <c r="O61" s="132">
        <f t="shared" si="23"/>
        <v>105882998</v>
      </c>
    </row>
    <row r="62" spans="1:15" ht="18" customHeight="1">
      <c r="A62" s="78"/>
      <c r="B62" s="78"/>
      <c r="C62" s="78"/>
      <c r="D62" s="78"/>
      <c r="E62" s="125" t="s">
        <v>121</v>
      </c>
      <c r="F62" s="126">
        <f t="shared" si="23"/>
        <v>1439487000</v>
      </c>
      <c r="G62" s="126">
        <f t="shared" si="23"/>
        <v>0</v>
      </c>
      <c r="H62" s="126">
        <f t="shared" si="23"/>
        <v>1439487000</v>
      </c>
      <c r="I62" s="127">
        <f t="shared" si="23"/>
        <v>99000000</v>
      </c>
      <c r="J62" s="126">
        <f t="shared" si="23"/>
        <v>89565462</v>
      </c>
      <c r="K62" s="126">
        <f t="shared" si="23"/>
        <v>188565462</v>
      </c>
      <c r="L62" s="126">
        <f t="shared" si="23"/>
        <v>82682464</v>
      </c>
      <c r="M62" s="126">
        <f t="shared" si="23"/>
        <v>0</v>
      </c>
      <c r="N62" s="126">
        <f t="shared" si="23"/>
        <v>82682464</v>
      </c>
      <c r="O62" s="132">
        <f t="shared" si="23"/>
        <v>105882998</v>
      </c>
    </row>
    <row r="63" spans="1:15" ht="34.5" customHeight="1">
      <c r="A63" s="78"/>
      <c r="B63" s="78"/>
      <c r="C63" s="78">
        <v>1</v>
      </c>
      <c r="D63" s="78"/>
      <c r="E63" s="186" t="s">
        <v>122</v>
      </c>
      <c r="F63" s="128">
        <v>1439487000</v>
      </c>
      <c r="G63" s="128">
        <v>0</v>
      </c>
      <c r="H63" s="128">
        <f>SUM(F63:G63)</f>
        <v>1439487000</v>
      </c>
      <c r="I63" s="187">
        <v>99000000</v>
      </c>
      <c r="J63" s="128">
        <v>89565462</v>
      </c>
      <c r="K63" s="128">
        <f>SUM(I63:J63)</f>
        <v>188565462</v>
      </c>
      <c r="L63" s="128">
        <v>82682464</v>
      </c>
      <c r="M63" s="128">
        <v>0</v>
      </c>
      <c r="N63" s="128">
        <f>SUM(L63:M63)</f>
        <v>82682464</v>
      </c>
      <c r="O63" s="129">
        <f>K63-N63</f>
        <v>105882998</v>
      </c>
    </row>
    <row r="64" spans="1:15" ht="18" customHeight="1">
      <c r="A64" s="78">
        <v>4</v>
      </c>
      <c r="B64" s="78"/>
      <c r="C64" s="78"/>
      <c r="D64" s="78"/>
      <c r="E64" s="190" t="s">
        <v>123</v>
      </c>
      <c r="F64" s="126">
        <f>F65+F70+F73+F76</f>
        <v>22905418000</v>
      </c>
      <c r="G64" s="126">
        <f aca="true" t="shared" si="24" ref="G64:O64">G65+G70+G73+G76</f>
        <v>0</v>
      </c>
      <c r="H64" s="126">
        <f t="shared" si="24"/>
        <v>22905418000</v>
      </c>
      <c r="I64" s="127">
        <f t="shared" si="24"/>
        <v>1772338000</v>
      </c>
      <c r="J64" s="126">
        <f t="shared" si="24"/>
        <v>3779042113</v>
      </c>
      <c r="K64" s="126">
        <f t="shared" si="24"/>
        <v>5551380113</v>
      </c>
      <c r="L64" s="126">
        <f t="shared" si="24"/>
        <v>3247484719</v>
      </c>
      <c r="M64" s="126">
        <f t="shared" si="24"/>
        <v>847062265</v>
      </c>
      <c r="N64" s="126">
        <f t="shared" si="24"/>
        <v>4094546984</v>
      </c>
      <c r="O64" s="132">
        <f t="shared" si="24"/>
        <v>1456833129</v>
      </c>
    </row>
    <row r="65" spans="1:15" ht="18" customHeight="1">
      <c r="A65" s="78"/>
      <c r="B65" s="78">
        <v>1</v>
      </c>
      <c r="C65" s="78"/>
      <c r="D65" s="78"/>
      <c r="E65" s="185" t="s">
        <v>124</v>
      </c>
      <c r="F65" s="126">
        <f>F66+F68</f>
        <v>20719000000</v>
      </c>
      <c r="G65" s="126">
        <f aca="true" t="shared" si="25" ref="G65:O65">G66+G68</f>
        <v>0</v>
      </c>
      <c r="H65" s="126">
        <f t="shared" si="25"/>
        <v>20719000000</v>
      </c>
      <c r="I65" s="127">
        <f t="shared" si="25"/>
        <v>1707250000</v>
      </c>
      <c r="J65" s="126">
        <f t="shared" si="25"/>
        <v>3613575401</v>
      </c>
      <c r="K65" s="126">
        <f t="shared" si="25"/>
        <v>5320825401</v>
      </c>
      <c r="L65" s="126">
        <f t="shared" si="25"/>
        <v>3032457640</v>
      </c>
      <c r="M65" s="126">
        <f t="shared" si="25"/>
        <v>847062265</v>
      </c>
      <c r="N65" s="126">
        <f t="shared" si="25"/>
        <v>3879519905</v>
      </c>
      <c r="O65" s="132">
        <f t="shared" si="25"/>
        <v>1441305496</v>
      </c>
    </row>
    <row r="66" spans="1:15" ht="18" customHeight="1">
      <c r="A66" s="78"/>
      <c r="B66" s="78"/>
      <c r="C66" s="78"/>
      <c r="D66" s="78"/>
      <c r="E66" s="125" t="s">
        <v>211</v>
      </c>
      <c r="F66" s="126">
        <f aca="true" t="shared" si="26" ref="F66:O66">F67</f>
        <v>4000000000</v>
      </c>
      <c r="G66" s="126">
        <f t="shared" si="26"/>
        <v>0</v>
      </c>
      <c r="H66" s="126">
        <f t="shared" si="26"/>
        <v>4000000000</v>
      </c>
      <c r="I66" s="127">
        <f t="shared" si="26"/>
        <v>0</v>
      </c>
      <c r="J66" s="126">
        <f t="shared" si="26"/>
        <v>252990000</v>
      </c>
      <c r="K66" s="126">
        <f t="shared" si="26"/>
        <v>252990000</v>
      </c>
      <c r="L66" s="126">
        <f t="shared" si="26"/>
        <v>-460000</v>
      </c>
      <c r="M66" s="126">
        <f t="shared" si="26"/>
        <v>0</v>
      </c>
      <c r="N66" s="126">
        <f t="shared" si="26"/>
        <v>-460000</v>
      </c>
      <c r="O66" s="132">
        <f t="shared" si="26"/>
        <v>253450000</v>
      </c>
    </row>
    <row r="67" spans="1:15" ht="18" customHeight="1">
      <c r="A67" s="78"/>
      <c r="B67" s="78"/>
      <c r="C67" s="78">
        <v>1</v>
      </c>
      <c r="D67" s="78"/>
      <c r="E67" s="186" t="s">
        <v>244</v>
      </c>
      <c r="F67" s="128">
        <v>4000000000</v>
      </c>
      <c r="G67" s="128">
        <v>0</v>
      </c>
      <c r="H67" s="128">
        <f>SUM(F67:G67)</f>
        <v>4000000000</v>
      </c>
      <c r="I67" s="187">
        <v>0</v>
      </c>
      <c r="J67" s="128">
        <v>252990000</v>
      </c>
      <c r="K67" s="128">
        <f>SUM(I67:J67)</f>
        <v>252990000</v>
      </c>
      <c r="L67" s="128">
        <v>-460000</v>
      </c>
      <c r="M67" s="128">
        <v>0</v>
      </c>
      <c r="N67" s="128">
        <f>SUM(L67:M67)</f>
        <v>-460000</v>
      </c>
      <c r="O67" s="129">
        <f>K67-N67</f>
        <v>253450000</v>
      </c>
    </row>
    <row r="68" spans="1:15" ht="18" customHeight="1">
      <c r="A68" s="78"/>
      <c r="B68" s="78"/>
      <c r="C68" s="78"/>
      <c r="D68" s="78"/>
      <c r="E68" s="125" t="s">
        <v>125</v>
      </c>
      <c r="F68" s="126">
        <f>F69</f>
        <v>16719000000</v>
      </c>
      <c r="G68" s="126">
        <f>G69</f>
        <v>0</v>
      </c>
      <c r="H68" s="126">
        <f>H69</f>
        <v>16719000000</v>
      </c>
      <c r="I68" s="127">
        <f aca="true" t="shared" si="27" ref="I68:O68">I69</f>
        <v>1707250000</v>
      </c>
      <c r="J68" s="126">
        <f t="shared" si="27"/>
        <v>3360585401</v>
      </c>
      <c r="K68" s="126">
        <f t="shared" si="27"/>
        <v>5067835401</v>
      </c>
      <c r="L68" s="126">
        <f t="shared" si="27"/>
        <v>3032917640</v>
      </c>
      <c r="M68" s="126">
        <f t="shared" si="27"/>
        <v>847062265</v>
      </c>
      <c r="N68" s="126">
        <f t="shared" si="27"/>
        <v>3879979905</v>
      </c>
      <c r="O68" s="132">
        <f t="shared" si="27"/>
        <v>1187855496</v>
      </c>
    </row>
    <row r="69" spans="1:15" ht="34.5" customHeight="1">
      <c r="A69" s="78"/>
      <c r="B69" s="78"/>
      <c r="C69" s="78">
        <v>2</v>
      </c>
      <c r="D69" s="78"/>
      <c r="E69" s="186" t="s">
        <v>126</v>
      </c>
      <c r="F69" s="128">
        <v>16719000000</v>
      </c>
      <c r="G69" s="128">
        <v>0</v>
      </c>
      <c r="H69" s="128">
        <f>SUM(F69:G69)</f>
        <v>16719000000</v>
      </c>
      <c r="I69" s="187">
        <v>1707250000</v>
      </c>
      <c r="J69" s="128">
        <v>3360585401</v>
      </c>
      <c r="K69" s="128">
        <f>SUM(I69:J69)</f>
        <v>5067835401</v>
      </c>
      <c r="L69" s="128">
        <v>3032917640</v>
      </c>
      <c r="M69" s="128">
        <v>847062265</v>
      </c>
      <c r="N69" s="128">
        <f>SUM(L69:M69)</f>
        <v>3879979905</v>
      </c>
      <c r="O69" s="129">
        <f>K69-N69</f>
        <v>1187855496</v>
      </c>
    </row>
    <row r="70" spans="1:15" ht="18" customHeight="1">
      <c r="A70" s="78"/>
      <c r="B70" s="78">
        <v>2</v>
      </c>
      <c r="C70" s="78"/>
      <c r="D70" s="78"/>
      <c r="E70" s="185" t="s">
        <v>127</v>
      </c>
      <c r="F70" s="126">
        <f aca="true" t="shared" si="28" ref="F70:O77">F71</f>
        <v>1483263000</v>
      </c>
      <c r="G70" s="126">
        <f t="shared" si="28"/>
        <v>0</v>
      </c>
      <c r="H70" s="126">
        <f t="shared" si="28"/>
        <v>1483263000</v>
      </c>
      <c r="I70" s="127">
        <f t="shared" si="28"/>
        <v>36950000</v>
      </c>
      <c r="J70" s="126">
        <f t="shared" si="28"/>
        <v>3769090</v>
      </c>
      <c r="K70" s="126">
        <f t="shared" si="28"/>
        <v>40719090</v>
      </c>
      <c r="L70" s="126">
        <f t="shared" si="28"/>
        <v>36815234</v>
      </c>
      <c r="M70" s="126">
        <f t="shared" si="28"/>
        <v>0</v>
      </c>
      <c r="N70" s="126">
        <f t="shared" si="28"/>
        <v>36815234</v>
      </c>
      <c r="O70" s="132">
        <f t="shared" si="28"/>
        <v>3903856</v>
      </c>
    </row>
    <row r="71" spans="1:15" ht="18" customHeight="1">
      <c r="A71" s="78"/>
      <c r="B71" s="78"/>
      <c r="C71" s="78"/>
      <c r="D71" s="78"/>
      <c r="E71" s="125" t="s">
        <v>128</v>
      </c>
      <c r="F71" s="126">
        <f t="shared" si="28"/>
        <v>1483263000</v>
      </c>
      <c r="G71" s="126">
        <f t="shared" si="28"/>
        <v>0</v>
      </c>
      <c r="H71" s="126">
        <f t="shared" si="28"/>
        <v>1483263000</v>
      </c>
      <c r="I71" s="127">
        <f t="shared" si="28"/>
        <v>36950000</v>
      </c>
      <c r="J71" s="126">
        <f t="shared" si="28"/>
        <v>3769090</v>
      </c>
      <c r="K71" s="126">
        <f t="shared" si="28"/>
        <v>40719090</v>
      </c>
      <c r="L71" s="126">
        <f t="shared" si="28"/>
        <v>36815234</v>
      </c>
      <c r="M71" s="126">
        <f t="shared" si="28"/>
        <v>0</v>
      </c>
      <c r="N71" s="126">
        <f t="shared" si="28"/>
        <v>36815234</v>
      </c>
      <c r="O71" s="132">
        <f t="shared" si="28"/>
        <v>3903856</v>
      </c>
    </row>
    <row r="72" spans="1:15" ht="33.75" customHeight="1">
      <c r="A72" s="78"/>
      <c r="B72" s="78"/>
      <c r="C72" s="78">
        <v>1</v>
      </c>
      <c r="D72" s="78"/>
      <c r="E72" s="186" t="s">
        <v>129</v>
      </c>
      <c r="F72" s="128">
        <v>1483263000</v>
      </c>
      <c r="G72" s="128">
        <v>0</v>
      </c>
      <c r="H72" s="128">
        <f>SUM(F72:G72)</f>
        <v>1483263000</v>
      </c>
      <c r="I72" s="187">
        <v>36950000</v>
      </c>
      <c r="J72" s="128">
        <v>3769090</v>
      </c>
      <c r="K72" s="128">
        <f>SUM(I72:J72)</f>
        <v>40719090</v>
      </c>
      <c r="L72" s="128">
        <v>36815234</v>
      </c>
      <c r="M72" s="128">
        <v>0</v>
      </c>
      <c r="N72" s="128">
        <f>SUM(L72:M72)</f>
        <v>36815234</v>
      </c>
      <c r="O72" s="129">
        <f>K72-N72</f>
        <v>3903856</v>
      </c>
    </row>
    <row r="73" spans="1:15" ht="18" customHeight="1">
      <c r="A73" s="78"/>
      <c r="B73" s="78">
        <v>3</v>
      </c>
      <c r="C73" s="78"/>
      <c r="D73" s="78"/>
      <c r="E73" s="185" t="s">
        <v>130</v>
      </c>
      <c r="F73" s="126">
        <f t="shared" si="28"/>
        <v>689155000</v>
      </c>
      <c r="G73" s="126">
        <f t="shared" si="28"/>
        <v>0</v>
      </c>
      <c r="H73" s="126">
        <f t="shared" si="28"/>
        <v>689155000</v>
      </c>
      <c r="I73" s="127">
        <f t="shared" si="28"/>
        <v>28138000</v>
      </c>
      <c r="J73" s="126">
        <f t="shared" si="28"/>
        <v>161697622</v>
      </c>
      <c r="K73" s="126">
        <f t="shared" si="28"/>
        <v>189835622</v>
      </c>
      <c r="L73" s="126">
        <f t="shared" si="28"/>
        <v>178232348</v>
      </c>
      <c r="M73" s="126">
        <f t="shared" si="28"/>
        <v>0</v>
      </c>
      <c r="N73" s="126">
        <f t="shared" si="28"/>
        <v>178232348</v>
      </c>
      <c r="O73" s="132">
        <f t="shared" si="28"/>
        <v>11603274</v>
      </c>
    </row>
    <row r="74" spans="1:15" ht="18" customHeight="1">
      <c r="A74" s="78"/>
      <c r="B74" s="78"/>
      <c r="C74" s="78"/>
      <c r="D74" s="78"/>
      <c r="E74" s="125" t="s">
        <v>125</v>
      </c>
      <c r="F74" s="126">
        <f t="shared" si="28"/>
        <v>689155000</v>
      </c>
      <c r="G74" s="126">
        <f t="shared" si="28"/>
        <v>0</v>
      </c>
      <c r="H74" s="126">
        <f t="shared" si="28"/>
        <v>689155000</v>
      </c>
      <c r="I74" s="127">
        <f t="shared" si="28"/>
        <v>28138000</v>
      </c>
      <c r="J74" s="126">
        <f t="shared" si="28"/>
        <v>161697622</v>
      </c>
      <c r="K74" s="126">
        <f t="shared" si="28"/>
        <v>189835622</v>
      </c>
      <c r="L74" s="126">
        <f t="shared" si="28"/>
        <v>178232348</v>
      </c>
      <c r="M74" s="126">
        <f t="shared" si="28"/>
        <v>0</v>
      </c>
      <c r="N74" s="126">
        <f t="shared" si="28"/>
        <v>178232348</v>
      </c>
      <c r="O74" s="132">
        <f t="shared" si="28"/>
        <v>11603274</v>
      </c>
    </row>
    <row r="75" spans="1:15" ht="34.5" customHeight="1">
      <c r="A75" s="78"/>
      <c r="B75" s="78"/>
      <c r="C75" s="78">
        <v>1</v>
      </c>
      <c r="D75" s="78"/>
      <c r="E75" s="186" t="s">
        <v>131</v>
      </c>
      <c r="F75" s="128">
        <v>689155000</v>
      </c>
      <c r="G75" s="128">
        <v>0</v>
      </c>
      <c r="H75" s="128">
        <f>SUM(F75:G75)</f>
        <v>689155000</v>
      </c>
      <c r="I75" s="187">
        <v>28138000</v>
      </c>
      <c r="J75" s="128">
        <v>161697622</v>
      </c>
      <c r="K75" s="128">
        <f>SUM(I75:J75)</f>
        <v>189835622</v>
      </c>
      <c r="L75" s="128">
        <v>178232348</v>
      </c>
      <c r="M75" s="128">
        <v>0</v>
      </c>
      <c r="N75" s="128">
        <f>SUM(L75:M75)</f>
        <v>178232348</v>
      </c>
      <c r="O75" s="129">
        <f>K75-N75</f>
        <v>11603274</v>
      </c>
    </row>
    <row r="76" spans="1:15" ht="18" customHeight="1">
      <c r="A76" s="78"/>
      <c r="B76" s="78">
        <v>4</v>
      </c>
      <c r="C76" s="78"/>
      <c r="D76" s="78"/>
      <c r="E76" s="185" t="s">
        <v>132</v>
      </c>
      <c r="F76" s="126">
        <f t="shared" si="28"/>
        <v>14000000</v>
      </c>
      <c r="G76" s="126">
        <f t="shared" si="28"/>
        <v>0</v>
      </c>
      <c r="H76" s="126">
        <f t="shared" si="28"/>
        <v>14000000</v>
      </c>
      <c r="I76" s="127">
        <f t="shared" si="28"/>
        <v>0</v>
      </c>
      <c r="J76" s="126">
        <f t="shared" si="28"/>
        <v>0</v>
      </c>
      <c r="K76" s="126">
        <f t="shared" si="28"/>
        <v>0</v>
      </c>
      <c r="L76" s="126">
        <f t="shared" si="28"/>
        <v>-20503</v>
      </c>
      <c r="M76" s="126">
        <f t="shared" si="28"/>
        <v>0</v>
      </c>
      <c r="N76" s="126">
        <f t="shared" si="28"/>
        <v>-20503</v>
      </c>
      <c r="O76" s="132">
        <f t="shared" si="28"/>
        <v>20503</v>
      </c>
    </row>
    <row r="77" spans="1:15" ht="18" customHeight="1">
      <c r="A77" s="78"/>
      <c r="B77" s="78"/>
      <c r="C77" s="78"/>
      <c r="D77" s="78"/>
      <c r="E77" s="125" t="s">
        <v>113</v>
      </c>
      <c r="F77" s="126">
        <f t="shared" si="28"/>
        <v>14000000</v>
      </c>
      <c r="G77" s="126">
        <f t="shared" si="28"/>
        <v>0</v>
      </c>
      <c r="H77" s="126">
        <f t="shared" si="28"/>
        <v>14000000</v>
      </c>
      <c r="I77" s="127">
        <f t="shared" si="28"/>
        <v>0</v>
      </c>
      <c r="J77" s="126">
        <f t="shared" si="28"/>
        <v>0</v>
      </c>
      <c r="K77" s="126">
        <f t="shared" si="28"/>
        <v>0</v>
      </c>
      <c r="L77" s="126">
        <f t="shared" si="28"/>
        <v>-20503</v>
      </c>
      <c r="M77" s="126">
        <f t="shared" si="28"/>
        <v>0</v>
      </c>
      <c r="N77" s="126">
        <f t="shared" si="28"/>
        <v>-20503</v>
      </c>
      <c r="O77" s="132">
        <f t="shared" si="28"/>
        <v>20503</v>
      </c>
    </row>
    <row r="78" spans="1:15" ht="18" customHeight="1">
      <c r="A78" s="78"/>
      <c r="B78" s="78"/>
      <c r="C78" s="78">
        <v>1</v>
      </c>
      <c r="D78" s="78"/>
      <c r="E78" s="189" t="s">
        <v>301</v>
      </c>
      <c r="F78" s="128">
        <v>14000000</v>
      </c>
      <c r="G78" s="128">
        <v>0</v>
      </c>
      <c r="H78" s="128">
        <f>SUM(F78:G78)</f>
        <v>14000000</v>
      </c>
      <c r="I78" s="187">
        <v>0</v>
      </c>
      <c r="J78" s="128">
        <v>0</v>
      </c>
      <c r="K78" s="128">
        <f>SUM(I78:J78)</f>
        <v>0</v>
      </c>
      <c r="L78" s="128">
        <v>-20503</v>
      </c>
      <c r="M78" s="128">
        <v>0</v>
      </c>
      <c r="N78" s="128">
        <f>SUM(L78:M78)</f>
        <v>-20503</v>
      </c>
      <c r="O78" s="129">
        <f>K78-N78</f>
        <v>20503</v>
      </c>
    </row>
    <row r="79" spans="1:15" ht="18" customHeight="1">
      <c r="A79" s="78">
        <v>5</v>
      </c>
      <c r="B79" s="78"/>
      <c r="C79" s="78"/>
      <c r="D79" s="78"/>
      <c r="E79" s="190" t="s">
        <v>133</v>
      </c>
      <c r="F79" s="126">
        <f>F80+F84+F87+F90</f>
        <v>22507196000</v>
      </c>
      <c r="G79" s="126">
        <f aca="true" t="shared" si="29" ref="G79:O79">G80+G84+G87+G90</f>
        <v>0</v>
      </c>
      <c r="H79" s="126">
        <f t="shared" si="29"/>
        <v>22507196000</v>
      </c>
      <c r="I79" s="127">
        <f t="shared" si="29"/>
        <v>2219900000</v>
      </c>
      <c r="J79" s="126">
        <f t="shared" si="29"/>
        <v>8889524568</v>
      </c>
      <c r="K79" s="126">
        <f t="shared" si="29"/>
        <v>11109424568</v>
      </c>
      <c r="L79" s="126">
        <f t="shared" si="29"/>
        <v>2770951733</v>
      </c>
      <c r="M79" s="126">
        <f t="shared" si="29"/>
        <v>2178906164</v>
      </c>
      <c r="N79" s="126">
        <f t="shared" si="29"/>
        <v>4949857897</v>
      </c>
      <c r="O79" s="132">
        <f t="shared" si="29"/>
        <v>6159566671</v>
      </c>
    </row>
    <row r="80" spans="1:15" ht="18" customHeight="1">
      <c r="A80" s="78"/>
      <c r="B80" s="78">
        <v>1</v>
      </c>
      <c r="C80" s="78"/>
      <c r="D80" s="78"/>
      <c r="E80" s="185" t="s">
        <v>134</v>
      </c>
      <c r="F80" s="126">
        <f aca="true" t="shared" si="30" ref="F80:O82">F81</f>
        <v>550700000</v>
      </c>
      <c r="G80" s="126">
        <f t="shared" si="30"/>
        <v>0</v>
      </c>
      <c r="H80" s="126">
        <f t="shared" si="30"/>
        <v>550700000</v>
      </c>
      <c r="I80" s="127">
        <f t="shared" si="30"/>
        <v>0</v>
      </c>
      <c r="J80" s="126">
        <f t="shared" si="30"/>
        <v>58108000</v>
      </c>
      <c r="K80" s="126">
        <f t="shared" si="30"/>
        <v>58108000</v>
      </c>
      <c r="L80" s="126">
        <f t="shared" si="30"/>
        <v>0</v>
      </c>
      <c r="M80" s="126">
        <f t="shared" si="30"/>
        <v>0</v>
      </c>
      <c r="N80" s="126">
        <f t="shared" si="30"/>
        <v>0</v>
      </c>
      <c r="O80" s="132">
        <f t="shared" si="30"/>
        <v>58108000</v>
      </c>
    </row>
    <row r="81" spans="1:15" ht="18" customHeight="1">
      <c r="A81" s="78"/>
      <c r="B81" s="78"/>
      <c r="C81" s="78"/>
      <c r="D81" s="78"/>
      <c r="E81" s="125" t="s">
        <v>135</v>
      </c>
      <c r="F81" s="126">
        <f t="shared" si="30"/>
        <v>550700000</v>
      </c>
      <c r="G81" s="126">
        <f t="shared" si="30"/>
        <v>0</v>
      </c>
      <c r="H81" s="126">
        <f t="shared" si="30"/>
        <v>550700000</v>
      </c>
      <c r="I81" s="127">
        <f t="shared" si="30"/>
        <v>0</v>
      </c>
      <c r="J81" s="126">
        <f t="shared" si="30"/>
        <v>58108000</v>
      </c>
      <c r="K81" s="126">
        <f t="shared" si="30"/>
        <v>58108000</v>
      </c>
      <c r="L81" s="126">
        <f t="shared" si="30"/>
        <v>0</v>
      </c>
      <c r="M81" s="126">
        <f t="shared" si="30"/>
        <v>0</v>
      </c>
      <c r="N81" s="126">
        <f t="shared" si="30"/>
        <v>0</v>
      </c>
      <c r="O81" s="132">
        <f t="shared" si="30"/>
        <v>58108000</v>
      </c>
    </row>
    <row r="82" spans="1:15" ht="34.5" customHeight="1">
      <c r="A82" s="78"/>
      <c r="B82" s="78"/>
      <c r="C82" s="78">
        <v>1</v>
      </c>
      <c r="D82" s="78"/>
      <c r="E82" s="186" t="s">
        <v>136</v>
      </c>
      <c r="F82" s="128">
        <f t="shared" si="30"/>
        <v>550700000</v>
      </c>
      <c r="G82" s="128">
        <f t="shared" si="30"/>
        <v>0</v>
      </c>
      <c r="H82" s="128">
        <f t="shared" si="30"/>
        <v>550700000</v>
      </c>
      <c r="I82" s="187">
        <f t="shared" si="30"/>
        <v>0</v>
      </c>
      <c r="J82" s="128">
        <f t="shared" si="30"/>
        <v>58108000</v>
      </c>
      <c r="K82" s="128">
        <f t="shared" si="30"/>
        <v>58108000</v>
      </c>
      <c r="L82" s="128">
        <f t="shared" si="30"/>
        <v>0</v>
      </c>
      <c r="M82" s="128">
        <f t="shared" si="30"/>
        <v>0</v>
      </c>
      <c r="N82" s="128">
        <f t="shared" si="30"/>
        <v>0</v>
      </c>
      <c r="O82" s="129">
        <f t="shared" si="30"/>
        <v>58108000</v>
      </c>
    </row>
    <row r="83" spans="1:15" ht="34.5" customHeight="1">
      <c r="A83" s="78"/>
      <c r="B83" s="78"/>
      <c r="C83" s="78"/>
      <c r="D83" s="78">
        <v>1</v>
      </c>
      <c r="E83" s="188" t="s">
        <v>137</v>
      </c>
      <c r="F83" s="128">
        <v>550700000</v>
      </c>
      <c r="G83" s="128">
        <v>0</v>
      </c>
      <c r="H83" s="128">
        <f>SUM(F83:G83)</f>
        <v>550700000</v>
      </c>
      <c r="I83" s="187">
        <v>0</v>
      </c>
      <c r="J83" s="128">
        <v>58108000</v>
      </c>
      <c r="K83" s="128">
        <f>SUM(I83:J83)</f>
        <v>58108000</v>
      </c>
      <c r="L83" s="128">
        <v>0</v>
      </c>
      <c r="M83" s="128">
        <v>0</v>
      </c>
      <c r="N83" s="128">
        <f>SUM(L83:M83)</f>
        <v>0</v>
      </c>
      <c r="O83" s="129">
        <f>K83-N83</f>
        <v>58108000</v>
      </c>
    </row>
    <row r="84" spans="1:15" ht="18" customHeight="1">
      <c r="A84" s="78"/>
      <c r="B84" s="78">
        <v>2</v>
      </c>
      <c r="C84" s="78"/>
      <c r="D84" s="78"/>
      <c r="E84" s="185" t="s">
        <v>138</v>
      </c>
      <c r="F84" s="126">
        <f aca="true" t="shared" si="31" ref="F84:O85">F85</f>
        <v>15340000</v>
      </c>
      <c r="G84" s="126">
        <f t="shared" si="31"/>
        <v>0</v>
      </c>
      <c r="H84" s="126">
        <f t="shared" si="31"/>
        <v>15340000</v>
      </c>
      <c r="I84" s="127">
        <f t="shared" si="31"/>
        <v>0</v>
      </c>
      <c r="J84" s="126">
        <f t="shared" si="31"/>
        <v>0</v>
      </c>
      <c r="K84" s="126">
        <f t="shared" si="31"/>
        <v>0</v>
      </c>
      <c r="L84" s="126">
        <f t="shared" si="31"/>
        <v>0</v>
      </c>
      <c r="M84" s="126">
        <f t="shared" si="31"/>
        <v>0</v>
      </c>
      <c r="N84" s="126">
        <f t="shared" si="31"/>
        <v>0</v>
      </c>
      <c r="O84" s="132">
        <f t="shared" si="31"/>
        <v>0</v>
      </c>
    </row>
    <row r="85" spans="1:15" ht="18" customHeight="1">
      <c r="A85" s="78"/>
      <c r="B85" s="78"/>
      <c r="C85" s="78"/>
      <c r="D85" s="78"/>
      <c r="E85" s="125" t="s">
        <v>135</v>
      </c>
      <c r="F85" s="126">
        <f t="shared" si="31"/>
        <v>15340000</v>
      </c>
      <c r="G85" s="126">
        <f t="shared" si="31"/>
        <v>0</v>
      </c>
      <c r="H85" s="126">
        <f t="shared" si="31"/>
        <v>15340000</v>
      </c>
      <c r="I85" s="127">
        <f t="shared" si="31"/>
        <v>0</v>
      </c>
      <c r="J85" s="126">
        <f t="shared" si="31"/>
        <v>0</v>
      </c>
      <c r="K85" s="126">
        <f t="shared" si="31"/>
        <v>0</v>
      </c>
      <c r="L85" s="126">
        <f t="shared" si="31"/>
        <v>0</v>
      </c>
      <c r="M85" s="126">
        <f t="shared" si="31"/>
        <v>0</v>
      </c>
      <c r="N85" s="126">
        <f t="shared" si="31"/>
        <v>0</v>
      </c>
      <c r="O85" s="132">
        <f t="shared" si="31"/>
        <v>0</v>
      </c>
    </row>
    <row r="86" spans="1:15" ht="18" customHeight="1">
      <c r="A86" s="78"/>
      <c r="B86" s="78"/>
      <c r="C86" s="78">
        <v>1</v>
      </c>
      <c r="D86" s="78"/>
      <c r="E86" s="189" t="s">
        <v>117</v>
      </c>
      <c r="F86" s="128">
        <v>15340000</v>
      </c>
      <c r="G86" s="128">
        <v>0</v>
      </c>
      <c r="H86" s="128">
        <f>SUM(F86:G86)</f>
        <v>15340000</v>
      </c>
      <c r="I86" s="187">
        <v>0</v>
      </c>
      <c r="J86" s="128">
        <v>0</v>
      </c>
      <c r="K86" s="128">
        <f>SUM(I86:J86)</f>
        <v>0</v>
      </c>
      <c r="L86" s="128">
        <v>0</v>
      </c>
      <c r="M86" s="128">
        <v>0</v>
      </c>
      <c r="N86" s="128">
        <f>SUM(L86:M86)</f>
        <v>0</v>
      </c>
      <c r="O86" s="129">
        <f>K86-N86</f>
        <v>0</v>
      </c>
    </row>
    <row r="87" spans="1:15" ht="18" customHeight="1" thickBot="1">
      <c r="A87" s="130"/>
      <c r="B87" s="130">
        <v>3</v>
      </c>
      <c r="C87" s="130"/>
      <c r="D87" s="130"/>
      <c r="E87" s="191" t="s">
        <v>139</v>
      </c>
      <c r="F87" s="192">
        <f aca="true" t="shared" si="32" ref="F87:O88">F88</f>
        <v>751306000</v>
      </c>
      <c r="G87" s="192">
        <f t="shared" si="32"/>
        <v>0</v>
      </c>
      <c r="H87" s="192">
        <f t="shared" si="32"/>
        <v>751306000</v>
      </c>
      <c r="I87" s="193">
        <f t="shared" si="32"/>
        <v>22000000</v>
      </c>
      <c r="J87" s="192">
        <f t="shared" si="32"/>
        <v>244319995</v>
      </c>
      <c r="K87" s="192">
        <f t="shared" si="32"/>
        <v>266319995</v>
      </c>
      <c r="L87" s="192">
        <f t="shared" si="32"/>
        <v>56672769</v>
      </c>
      <c r="M87" s="192">
        <f t="shared" si="32"/>
        <v>147938070</v>
      </c>
      <c r="N87" s="192">
        <f t="shared" si="32"/>
        <v>204610839</v>
      </c>
      <c r="O87" s="194">
        <f t="shared" si="32"/>
        <v>61709156</v>
      </c>
    </row>
    <row r="88" spans="1:15" ht="18" customHeight="1">
      <c r="A88" s="78"/>
      <c r="B88" s="78"/>
      <c r="C88" s="78"/>
      <c r="D88" s="78"/>
      <c r="E88" s="125" t="s">
        <v>128</v>
      </c>
      <c r="F88" s="126">
        <f t="shared" si="32"/>
        <v>751306000</v>
      </c>
      <c r="G88" s="126">
        <f t="shared" si="32"/>
        <v>0</v>
      </c>
      <c r="H88" s="126">
        <f t="shared" si="32"/>
        <v>751306000</v>
      </c>
      <c r="I88" s="127">
        <f t="shared" si="32"/>
        <v>22000000</v>
      </c>
      <c r="J88" s="126">
        <f t="shared" si="32"/>
        <v>244319995</v>
      </c>
      <c r="K88" s="126">
        <f t="shared" si="32"/>
        <v>266319995</v>
      </c>
      <c r="L88" s="126">
        <f t="shared" si="32"/>
        <v>56672769</v>
      </c>
      <c r="M88" s="126">
        <f t="shared" si="32"/>
        <v>147938070</v>
      </c>
      <c r="N88" s="126">
        <f t="shared" si="32"/>
        <v>204610839</v>
      </c>
      <c r="O88" s="132">
        <f t="shared" si="32"/>
        <v>61709156</v>
      </c>
    </row>
    <row r="89" spans="1:15" ht="34.5" customHeight="1">
      <c r="A89" s="78"/>
      <c r="B89" s="78"/>
      <c r="C89" s="78">
        <v>1</v>
      </c>
      <c r="D89" s="78"/>
      <c r="E89" s="186" t="s">
        <v>140</v>
      </c>
      <c r="F89" s="128">
        <v>751306000</v>
      </c>
      <c r="G89" s="128">
        <v>0</v>
      </c>
      <c r="H89" s="128">
        <f>SUM(F89:G89)</f>
        <v>751306000</v>
      </c>
      <c r="I89" s="187">
        <v>22000000</v>
      </c>
      <c r="J89" s="128">
        <v>244319995</v>
      </c>
      <c r="K89" s="128">
        <f>SUM(I89:J89)</f>
        <v>266319995</v>
      </c>
      <c r="L89" s="128">
        <v>56672769</v>
      </c>
      <c r="M89" s="128">
        <v>147938070</v>
      </c>
      <c r="N89" s="128">
        <f>SUM(L89:M89)</f>
        <v>204610839</v>
      </c>
      <c r="O89" s="129">
        <f>K89-N89</f>
        <v>61709156</v>
      </c>
    </row>
    <row r="90" spans="1:15" ht="18" customHeight="1">
      <c r="A90" s="78"/>
      <c r="B90" s="78">
        <v>4</v>
      </c>
      <c r="C90" s="78"/>
      <c r="D90" s="78"/>
      <c r="E90" s="185" t="s">
        <v>141</v>
      </c>
      <c r="F90" s="126">
        <f aca="true" t="shared" si="33" ref="F90:O91">F91</f>
        <v>21189850000</v>
      </c>
      <c r="G90" s="126">
        <f t="shared" si="33"/>
        <v>0</v>
      </c>
      <c r="H90" s="126">
        <f t="shared" si="33"/>
        <v>21189850000</v>
      </c>
      <c r="I90" s="127">
        <f t="shared" si="33"/>
        <v>2197900000</v>
      </c>
      <c r="J90" s="126">
        <f t="shared" si="33"/>
        <v>8587096573</v>
      </c>
      <c r="K90" s="126">
        <f t="shared" si="33"/>
        <v>10784996573</v>
      </c>
      <c r="L90" s="126">
        <f t="shared" si="33"/>
        <v>2714278964</v>
      </c>
      <c r="M90" s="126">
        <f t="shared" si="33"/>
        <v>2030968094</v>
      </c>
      <c r="N90" s="126">
        <f t="shared" si="33"/>
        <v>4745247058</v>
      </c>
      <c r="O90" s="132">
        <f t="shared" si="33"/>
        <v>6039749515</v>
      </c>
    </row>
    <row r="91" spans="1:15" ht="18" customHeight="1">
      <c r="A91" s="78"/>
      <c r="B91" s="78"/>
      <c r="C91" s="78"/>
      <c r="D91" s="78"/>
      <c r="E91" s="199" t="s">
        <v>135</v>
      </c>
      <c r="F91" s="126">
        <f t="shared" si="33"/>
        <v>21189850000</v>
      </c>
      <c r="G91" s="126">
        <f t="shared" si="33"/>
        <v>0</v>
      </c>
      <c r="H91" s="126">
        <f t="shared" si="33"/>
        <v>21189850000</v>
      </c>
      <c r="I91" s="127">
        <f t="shared" si="33"/>
        <v>2197900000</v>
      </c>
      <c r="J91" s="126">
        <f t="shared" si="33"/>
        <v>8587096573</v>
      </c>
      <c r="K91" s="126">
        <f t="shared" si="33"/>
        <v>10784996573</v>
      </c>
      <c r="L91" s="126">
        <f t="shared" si="33"/>
        <v>2714278964</v>
      </c>
      <c r="M91" s="126">
        <f t="shared" si="33"/>
        <v>2030968094</v>
      </c>
      <c r="N91" s="126">
        <f t="shared" si="33"/>
        <v>4745247058</v>
      </c>
      <c r="O91" s="132">
        <f t="shared" si="33"/>
        <v>6039749515</v>
      </c>
    </row>
    <row r="92" spans="1:15" ht="34.5" customHeight="1">
      <c r="A92" s="78"/>
      <c r="B92" s="78"/>
      <c r="C92" s="78">
        <v>1</v>
      </c>
      <c r="D92" s="78"/>
      <c r="E92" s="186" t="s">
        <v>142</v>
      </c>
      <c r="F92" s="128">
        <v>21189850000</v>
      </c>
      <c r="G92" s="128">
        <v>0</v>
      </c>
      <c r="H92" s="128">
        <f>SUM(F92:G92)</f>
        <v>21189850000</v>
      </c>
      <c r="I92" s="187">
        <v>2197900000</v>
      </c>
      <c r="J92" s="128">
        <v>8587096573</v>
      </c>
      <c r="K92" s="128">
        <f>SUM(I92:J92)</f>
        <v>10784996573</v>
      </c>
      <c r="L92" s="128">
        <v>2714278964</v>
      </c>
      <c r="M92" s="128">
        <v>2030968094</v>
      </c>
      <c r="N92" s="128">
        <f>SUM(L92:M92)</f>
        <v>4745247058</v>
      </c>
      <c r="O92" s="129">
        <f>K92-N92</f>
        <v>6039749515</v>
      </c>
    </row>
    <row r="93" spans="1:15" ht="18" customHeight="1">
      <c r="A93" s="78">
        <v>6</v>
      </c>
      <c r="B93" s="78"/>
      <c r="C93" s="78"/>
      <c r="D93" s="78"/>
      <c r="E93" s="190" t="s">
        <v>143</v>
      </c>
      <c r="F93" s="126">
        <f>F94+F101+F105+F111+F115+F119+F123+F129+F134</f>
        <v>26762626000</v>
      </c>
      <c r="G93" s="126">
        <f aca="true" t="shared" si="34" ref="G93:O93">G94+G101+G105+G111+G115+G119+G123+G129+G134</f>
        <v>0</v>
      </c>
      <c r="H93" s="126">
        <f t="shared" si="34"/>
        <v>26762626000</v>
      </c>
      <c r="I93" s="127">
        <f t="shared" si="34"/>
        <v>1937698000</v>
      </c>
      <c r="J93" s="126">
        <f t="shared" si="34"/>
        <v>5332082451</v>
      </c>
      <c r="K93" s="126">
        <f t="shared" si="34"/>
        <v>7269780451</v>
      </c>
      <c r="L93" s="126">
        <f t="shared" si="34"/>
        <v>3267950922</v>
      </c>
      <c r="M93" s="126">
        <f t="shared" si="34"/>
        <v>912383173</v>
      </c>
      <c r="N93" s="126">
        <f t="shared" si="34"/>
        <v>4180334095</v>
      </c>
      <c r="O93" s="132">
        <f t="shared" si="34"/>
        <v>3089446356</v>
      </c>
    </row>
    <row r="94" spans="1:15" ht="18" customHeight="1">
      <c r="A94" s="78"/>
      <c r="B94" s="78">
        <v>1</v>
      </c>
      <c r="C94" s="78"/>
      <c r="D94" s="78"/>
      <c r="E94" s="185" t="s">
        <v>144</v>
      </c>
      <c r="F94" s="126">
        <f aca="true" t="shared" si="35" ref="F94:O94">F95</f>
        <v>10606396000</v>
      </c>
      <c r="G94" s="126">
        <f t="shared" si="35"/>
        <v>0</v>
      </c>
      <c r="H94" s="126">
        <f t="shared" si="35"/>
        <v>10606396000</v>
      </c>
      <c r="I94" s="127">
        <f t="shared" si="35"/>
        <v>574758000</v>
      </c>
      <c r="J94" s="126">
        <f t="shared" si="35"/>
        <v>594430500</v>
      </c>
      <c r="K94" s="126">
        <f t="shared" si="35"/>
        <v>1169188500</v>
      </c>
      <c r="L94" s="126">
        <f t="shared" si="35"/>
        <v>719147591</v>
      </c>
      <c r="M94" s="126">
        <f t="shared" si="35"/>
        <v>0</v>
      </c>
      <c r="N94" s="126">
        <f t="shared" si="35"/>
        <v>719147591</v>
      </c>
      <c r="O94" s="132">
        <f t="shared" si="35"/>
        <v>450040909</v>
      </c>
    </row>
    <row r="95" spans="1:15" ht="18" customHeight="1">
      <c r="A95" s="78"/>
      <c r="B95" s="78"/>
      <c r="C95" s="78"/>
      <c r="D95" s="78"/>
      <c r="E95" s="125" t="s">
        <v>125</v>
      </c>
      <c r="F95" s="126">
        <f>F96+F98</f>
        <v>10606396000</v>
      </c>
      <c r="G95" s="126">
        <f aca="true" t="shared" si="36" ref="G95:O95">G96+G98</f>
        <v>0</v>
      </c>
      <c r="H95" s="126">
        <f t="shared" si="36"/>
        <v>10606396000</v>
      </c>
      <c r="I95" s="127">
        <f t="shared" si="36"/>
        <v>574758000</v>
      </c>
      <c r="J95" s="126">
        <f t="shared" si="36"/>
        <v>594430500</v>
      </c>
      <c r="K95" s="126">
        <f t="shared" si="36"/>
        <v>1169188500</v>
      </c>
      <c r="L95" s="126">
        <f t="shared" si="36"/>
        <v>719147591</v>
      </c>
      <c r="M95" s="126">
        <f t="shared" si="36"/>
        <v>0</v>
      </c>
      <c r="N95" s="126">
        <f t="shared" si="36"/>
        <v>719147591</v>
      </c>
      <c r="O95" s="132">
        <f t="shared" si="36"/>
        <v>450040909</v>
      </c>
    </row>
    <row r="96" spans="1:15" ht="34.5" customHeight="1">
      <c r="A96" s="78"/>
      <c r="B96" s="78"/>
      <c r="C96" s="78">
        <v>1</v>
      </c>
      <c r="D96" s="78"/>
      <c r="E96" s="186" t="s">
        <v>104</v>
      </c>
      <c r="F96" s="128">
        <f aca="true" t="shared" si="37" ref="F96:O96">F97</f>
        <v>8860341000</v>
      </c>
      <c r="G96" s="128">
        <f t="shared" si="37"/>
        <v>0</v>
      </c>
      <c r="H96" s="128">
        <f t="shared" si="37"/>
        <v>8860341000</v>
      </c>
      <c r="I96" s="187">
        <f t="shared" si="37"/>
        <v>568758000</v>
      </c>
      <c r="J96" s="128">
        <f t="shared" si="37"/>
        <v>158999708</v>
      </c>
      <c r="K96" s="128">
        <f t="shared" si="37"/>
        <v>727757708</v>
      </c>
      <c r="L96" s="128">
        <f t="shared" si="37"/>
        <v>558692348</v>
      </c>
      <c r="M96" s="128">
        <f t="shared" si="37"/>
        <v>0</v>
      </c>
      <c r="N96" s="128">
        <f t="shared" si="37"/>
        <v>558692348</v>
      </c>
      <c r="O96" s="129">
        <f t="shared" si="37"/>
        <v>169065360</v>
      </c>
    </row>
    <row r="97" spans="1:15" ht="34.5" customHeight="1">
      <c r="A97" s="78"/>
      <c r="B97" s="78"/>
      <c r="C97" s="78"/>
      <c r="D97" s="78">
        <v>1</v>
      </c>
      <c r="E97" s="188" t="s">
        <v>145</v>
      </c>
      <c r="F97" s="128">
        <v>8860341000</v>
      </c>
      <c r="G97" s="128">
        <v>0</v>
      </c>
      <c r="H97" s="128">
        <f>SUM(F97:G97)</f>
        <v>8860341000</v>
      </c>
      <c r="I97" s="187">
        <v>568758000</v>
      </c>
      <c r="J97" s="128">
        <v>158999708</v>
      </c>
      <c r="K97" s="128">
        <f>SUM(I97:J97)</f>
        <v>727757708</v>
      </c>
      <c r="L97" s="128">
        <v>558692348</v>
      </c>
      <c r="M97" s="128">
        <v>0</v>
      </c>
      <c r="N97" s="128">
        <f>SUM(L97:M97)</f>
        <v>558692348</v>
      </c>
      <c r="O97" s="129">
        <f>K97-N97</f>
        <v>169065360</v>
      </c>
    </row>
    <row r="98" spans="1:15" ht="18" customHeight="1">
      <c r="A98" s="78"/>
      <c r="B98" s="78"/>
      <c r="C98" s="78">
        <v>2</v>
      </c>
      <c r="D98" s="78"/>
      <c r="E98" s="189" t="s">
        <v>103</v>
      </c>
      <c r="F98" s="128">
        <f aca="true" t="shared" si="38" ref="F98:O98">SUM(F99:F100)</f>
        <v>1746055000</v>
      </c>
      <c r="G98" s="128">
        <f t="shared" si="38"/>
        <v>0</v>
      </c>
      <c r="H98" s="128">
        <f t="shared" si="38"/>
        <v>1746055000</v>
      </c>
      <c r="I98" s="187">
        <f t="shared" si="38"/>
        <v>6000000</v>
      </c>
      <c r="J98" s="128">
        <f t="shared" si="38"/>
        <v>435430792</v>
      </c>
      <c r="K98" s="128">
        <f t="shared" si="38"/>
        <v>441430792</v>
      </c>
      <c r="L98" s="128">
        <f t="shared" si="38"/>
        <v>160455243</v>
      </c>
      <c r="M98" s="128">
        <f t="shared" si="38"/>
        <v>0</v>
      </c>
      <c r="N98" s="128">
        <f t="shared" si="38"/>
        <v>160455243</v>
      </c>
      <c r="O98" s="129">
        <f t="shared" si="38"/>
        <v>280975549</v>
      </c>
    </row>
    <row r="99" spans="1:15" ht="34.5" customHeight="1">
      <c r="A99" s="78"/>
      <c r="B99" s="78"/>
      <c r="C99" s="78"/>
      <c r="D99" s="78">
        <v>1</v>
      </c>
      <c r="E99" s="188" t="s">
        <v>146</v>
      </c>
      <c r="F99" s="128">
        <v>446055000</v>
      </c>
      <c r="G99" s="128">
        <v>0</v>
      </c>
      <c r="H99" s="128">
        <f>SUM(F99:G99)</f>
        <v>446055000</v>
      </c>
      <c r="I99" s="187">
        <v>6000000</v>
      </c>
      <c r="J99" s="128">
        <v>72844189</v>
      </c>
      <c r="K99" s="128">
        <f>SUM(I99:J99)</f>
        <v>78844189</v>
      </c>
      <c r="L99" s="128">
        <v>26793845</v>
      </c>
      <c r="M99" s="128">
        <v>0</v>
      </c>
      <c r="N99" s="128">
        <f>SUM(L99:M99)</f>
        <v>26793845</v>
      </c>
      <c r="O99" s="129">
        <f>K99-N99</f>
        <v>52050344</v>
      </c>
    </row>
    <row r="100" spans="1:15" ht="34.5" customHeight="1">
      <c r="A100" s="78"/>
      <c r="B100" s="78"/>
      <c r="C100" s="78"/>
      <c r="D100" s="78">
        <v>2</v>
      </c>
      <c r="E100" s="188" t="s">
        <v>147</v>
      </c>
      <c r="F100" s="128">
        <v>1300000000</v>
      </c>
      <c r="G100" s="128">
        <v>0</v>
      </c>
      <c r="H100" s="128">
        <f>SUM(F100:G100)</f>
        <v>1300000000</v>
      </c>
      <c r="I100" s="187">
        <v>0</v>
      </c>
      <c r="J100" s="128">
        <v>362586603</v>
      </c>
      <c r="K100" s="128">
        <f>SUM(I100:J100)</f>
        <v>362586603</v>
      </c>
      <c r="L100" s="128">
        <v>133661398</v>
      </c>
      <c r="M100" s="128">
        <v>0</v>
      </c>
      <c r="N100" s="128">
        <f>SUM(L100:M100)</f>
        <v>133661398</v>
      </c>
      <c r="O100" s="129">
        <f>K100-N100</f>
        <v>228925205</v>
      </c>
    </row>
    <row r="101" spans="1:15" ht="18" customHeight="1">
      <c r="A101" s="78"/>
      <c r="B101" s="78">
        <v>2</v>
      </c>
      <c r="C101" s="78"/>
      <c r="D101" s="78"/>
      <c r="E101" s="185" t="s">
        <v>148</v>
      </c>
      <c r="F101" s="128">
        <f>F102</f>
        <v>2560600000</v>
      </c>
      <c r="G101" s="126">
        <f aca="true" t="shared" si="39" ref="G101:O101">G102</f>
        <v>0</v>
      </c>
      <c r="H101" s="126">
        <f t="shared" si="39"/>
        <v>2560600000</v>
      </c>
      <c r="I101" s="127">
        <f t="shared" si="39"/>
        <v>289040000</v>
      </c>
      <c r="J101" s="126">
        <f t="shared" si="39"/>
        <v>660204234</v>
      </c>
      <c r="K101" s="126">
        <f t="shared" si="39"/>
        <v>949244234</v>
      </c>
      <c r="L101" s="126">
        <f t="shared" si="39"/>
        <v>451726038</v>
      </c>
      <c r="M101" s="126">
        <f t="shared" si="39"/>
        <v>7510178</v>
      </c>
      <c r="N101" s="126">
        <f t="shared" si="39"/>
        <v>459236216</v>
      </c>
      <c r="O101" s="132">
        <f t="shared" si="39"/>
        <v>490008018</v>
      </c>
    </row>
    <row r="102" spans="1:15" ht="18" customHeight="1">
      <c r="A102" s="78"/>
      <c r="B102" s="78"/>
      <c r="C102" s="78"/>
      <c r="D102" s="78"/>
      <c r="E102" s="125" t="s">
        <v>125</v>
      </c>
      <c r="F102" s="126">
        <f aca="true" t="shared" si="40" ref="F102:O103">F103</f>
        <v>2560600000</v>
      </c>
      <c r="G102" s="126">
        <f t="shared" si="40"/>
        <v>0</v>
      </c>
      <c r="H102" s="126">
        <f t="shared" si="40"/>
        <v>2560600000</v>
      </c>
      <c r="I102" s="127">
        <f t="shared" si="40"/>
        <v>289040000</v>
      </c>
      <c r="J102" s="126">
        <f t="shared" si="40"/>
        <v>660204234</v>
      </c>
      <c r="K102" s="126">
        <f t="shared" si="40"/>
        <v>949244234</v>
      </c>
      <c r="L102" s="126">
        <f t="shared" si="40"/>
        <v>451726038</v>
      </c>
      <c r="M102" s="126">
        <f t="shared" si="40"/>
        <v>7510178</v>
      </c>
      <c r="N102" s="126">
        <f t="shared" si="40"/>
        <v>459236216</v>
      </c>
      <c r="O102" s="132">
        <f t="shared" si="40"/>
        <v>490008018</v>
      </c>
    </row>
    <row r="103" spans="1:15" ht="18" customHeight="1">
      <c r="A103" s="78"/>
      <c r="B103" s="78"/>
      <c r="C103" s="78">
        <v>1</v>
      </c>
      <c r="D103" s="78"/>
      <c r="E103" s="186" t="s">
        <v>103</v>
      </c>
      <c r="F103" s="128">
        <f t="shared" si="40"/>
        <v>2560600000</v>
      </c>
      <c r="G103" s="128">
        <f t="shared" si="40"/>
        <v>0</v>
      </c>
      <c r="H103" s="128">
        <f t="shared" si="40"/>
        <v>2560600000</v>
      </c>
      <c r="I103" s="187">
        <f t="shared" si="40"/>
        <v>289040000</v>
      </c>
      <c r="J103" s="128">
        <f t="shared" si="40"/>
        <v>660204234</v>
      </c>
      <c r="K103" s="128">
        <f t="shared" si="40"/>
        <v>949244234</v>
      </c>
      <c r="L103" s="128">
        <f t="shared" si="40"/>
        <v>451726038</v>
      </c>
      <c r="M103" s="128">
        <f t="shared" si="40"/>
        <v>7510178</v>
      </c>
      <c r="N103" s="128">
        <f t="shared" si="40"/>
        <v>459236216</v>
      </c>
      <c r="O103" s="129">
        <f t="shared" si="40"/>
        <v>490008018</v>
      </c>
    </row>
    <row r="104" spans="1:15" ht="34.5" customHeight="1">
      <c r="A104" s="78"/>
      <c r="B104" s="78"/>
      <c r="C104" s="78"/>
      <c r="D104" s="78">
        <v>1</v>
      </c>
      <c r="E104" s="188" t="s">
        <v>149</v>
      </c>
      <c r="F104" s="128">
        <v>2560600000</v>
      </c>
      <c r="G104" s="128">
        <v>0</v>
      </c>
      <c r="H104" s="128">
        <f>SUM(F104:G104)</f>
        <v>2560600000</v>
      </c>
      <c r="I104" s="187">
        <v>289040000</v>
      </c>
      <c r="J104" s="128">
        <v>660204234</v>
      </c>
      <c r="K104" s="128">
        <f>SUM(I104:J104)</f>
        <v>949244234</v>
      </c>
      <c r="L104" s="128">
        <v>451726038</v>
      </c>
      <c r="M104" s="128">
        <v>7510178</v>
      </c>
      <c r="N104" s="128">
        <f>SUM(L104:M104)</f>
        <v>459236216</v>
      </c>
      <c r="O104" s="129">
        <f>K104-N104</f>
        <v>490008018</v>
      </c>
    </row>
    <row r="105" spans="1:15" ht="18" customHeight="1">
      <c r="A105" s="78"/>
      <c r="B105" s="78">
        <v>3</v>
      </c>
      <c r="C105" s="78"/>
      <c r="D105" s="78"/>
      <c r="E105" s="185" t="s">
        <v>150</v>
      </c>
      <c r="F105" s="126">
        <f aca="true" t="shared" si="41" ref="F105:O106">F106</f>
        <v>7399000000</v>
      </c>
      <c r="G105" s="126">
        <f t="shared" si="41"/>
        <v>0</v>
      </c>
      <c r="H105" s="126">
        <f t="shared" si="41"/>
        <v>7399000000</v>
      </c>
      <c r="I105" s="127">
        <f t="shared" si="41"/>
        <v>885000000</v>
      </c>
      <c r="J105" s="126">
        <f t="shared" si="41"/>
        <v>1972386974</v>
      </c>
      <c r="K105" s="126">
        <f t="shared" si="41"/>
        <v>2857386974</v>
      </c>
      <c r="L105" s="126">
        <f t="shared" si="41"/>
        <v>1826135294</v>
      </c>
      <c r="M105" s="126">
        <f t="shared" si="41"/>
        <v>904872995</v>
      </c>
      <c r="N105" s="126">
        <f t="shared" si="41"/>
        <v>2731008289</v>
      </c>
      <c r="O105" s="132">
        <f t="shared" si="41"/>
        <v>126378685</v>
      </c>
    </row>
    <row r="106" spans="1:15" ht="18" customHeight="1">
      <c r="A106" s="78"/>
      <c r="B106" s="78"/>
      <c r="C106" s="78"/>
      <c r="D106" s="78"/>
      <c r="E106" s="125" t="s">
        <v>125</v>
      </c>
      <c r="F106" s="126">
        <f t="shared" si="41"/>
        <v>7399000000</v>
      </c>
      <c r="G106" s="126">
        <f t="shared" si="41"/>
        <v>0</v>
      </c>
      <c r="H106" s="126">
        <f t="shared" si="41"/>
        <v>7399000000</v>
      </c>
      <c r="I106" s="127">
        <f t="shared" si="41"/>
        <v>885000000</v>
      </c>
      <c r="J106" s="126">
        <f t="shared" si="41"/>
        <v>1972386974</v>
      </c>
      <c r="K106" s="126">
        <f t="shared" si="41"/>
        <v>2857386974</v>
      </c>
      <c r="L106" s="126">
        <f t="shared" si="41"/>
        <v>1826135294</v>
      </c>
      <c r="M106" s="126">
        <f t="shared" si="41"/>
        <v>904872995</v>
      </c>
      <c r="N106" s="126">
        <f t="shared" si="41"/>
        <v>2731008289</v>
      </c>
      <c r="O106" s="132">
        <f t="shared" si="41"/>
        <v>126378685</v>
      </c>
    </row>
    <row r="107" spans="1:15" ht="18" customHeight="1">
      <c r="A107" s="78"/>
      <c r="B107" s="78"/>
      <c r="C107" s="78">
        <v>1</v>
      </c>
      <c r="D107" s="78"/>
      <c r="E107" s="186" t="s">
        <v>103</v>
      </c>
      <c r="F107" s="128">
        <f>SUM(F108:F110)</f>
        <v>7399000000</v>
      </c>
      <c r="G107" s="128">
        <f aca="true" t="shared" si="42" ref="G107:O107">SUM(G108:G110)</f>
        <v>0</v>
      </c>
      <c r="H107" s="128">
        <f t="shared" si="42"/>
        <v>7399000000</v>
      </c>
      <c r="I107" s="187">
        <f t="shared" si="42"/>
        <v>885000000</v>
      </c>
      <c r="J107" s="128">
        <f t="shared" si="42"/>
        <v>1972386974</v>
      </c>
      <c r="K107" s="128">
        <f t="shared" si="42"/>
        <v>2857386974</v>
      </c>
      <c r="L107" s="128">
        <f t="shared" si="42"/>
        <v>1826135294</v>
      </c>
      <c r="M107" s="128">
        <f t="shared" si="42"/>
        <v>904872995</v>
      </c>
      <c r="N107" s="128">
        <f t="shared" si="42"/>
        <v>2731008289</v>
      </c>
      <c r="O107" s="129">
        <f t="shared" si="42"/>
        <v>126378685</v>
      </c>
    </row>
    <row r="108" spans="1:15" ht="34.5" customHeight="1">
      <c r="A108" s="78"/>
      <c r="B108" s="78"/>
      <c r="C108" s="78"/>
      <c r="D108" s="78">
        <v>1</v>
      </c>
      <c r="E108" s="188" t="s">
        <v>151</v>
      </c>
      <c r="F108" s="128">
        <v>4400000000</v>
      </c>
      <c r="G108" s="128">
        <v>0</v>
      </c>
      <c r="H108" s="128">
        <f>SUM(F108:G108)</f>
        <v>4400000000</v>
      </c>
      <c r="I108" s="187">
        <v>585300000</v>
      </c>
      <c r="J108" s="128">
        <v>1059112669</v>
      </c>
      <c r="K108" s="128">
        <f>SUM(I108:J108)</f>
        <v>1644412669</v>
      </c>
      <c r="L108" s="128">
        <v>1059393083</v>
      </c>
      <c r="M108" s="128">
        <v>519833635</v>
      </c>
      <c r="N108" s="128">
        <f>SUM(L108:M108)</f>
        <v>1579226718</v>
      </c>
      <c r="O108" s="129">
        <f>K108-N108</f>
        <v>65185951</v>
      </c>
    </row>
    <row r="109" spans="1:15" ht="18" customHeight="1">
      <c r="A109" s="78"/>
      <c r="B109" s="78"/>
      <c r="C109" s="78"/>
      <c r="D109" s="78">
        <v>2</v>
      </c>
      <c r="E109" s="188" t="s">
        <v>152</v>
      </c>
      <c r="F109" s="128">
        <v>2500000000</v>
      </c>
      <c r="G109" s="128">
        <v>0</v>
      </c>
      <c r="H109" s="128">
        <f>SUM(F109:G109)</f>
        <v>2500000000</v>
      </c>
      <c r="I109" s="187">
        <v>230000000</v>
      </c>
      <c r="J109" s="128">
        <v>807535730</v>
      </c>
      <c r="K109" s="128">
        <f>SUM(I109:J109)</f>
        <v>1037535730</v>
      </c>
      <c r="L109" s="128">
        <v>678502197</v>
      </c>
      <c r="M109" s="128">
        <v>307499851</v>
      </c>
      <c r="N109" s="128">
        <f>SUM(L109:M109)</f>
        <v>986002048</v>
      </c>
      <c r="O109" s="129">
        <f>K109-N109</f>
        <v>51533682</v>
      </c>
    </row>
    <row r="110" spans="1:15" ht="34.5" customHeight="1">
      <c r="A110" s="78"/>
      <c r="B110" s="78"/>
      <c r="C110" s="78"/>
      <c r="D110" s="78">
        <v>3</v>
      </c>
      <c r="E110" s="188" t="s">
        <v>153</v>
      </c>
      <c r="F110" s="128">
        <v>499000000</v>
      </c>
      <c r="G110" s="128">
        <v>0</v>
      </c>
      <c r="H110" s="128">
        <f>SUM(F110:G110)</f>
        <v>499000000</v>
      </c>
      <c r="I110" s="187">
        <v>69700000</v>
      </c>
      <c r="J110" s="128">
        <v>105738575</v>
      </c>
      <c r="K110" s="128">
        <f>SUM(I110:J110)</f>
        <v>175438575</v>
      </c>
      <c r="L110" s="128">
        <v>88240014</v>
      </c>
      <c r="M110" s="128">
        <v>77539509</v>
      </c>
      <c r="N110" s="128">
        <f>SUM(L110:M110)</f>
        <v>165779523</v>
      </c>
      <c r="O110" s="129">
        <f>K110-N110</f>
        <v>9659052</v>
      </c>
    </row>
    <row r="111" spans="1:15" ht="18" customHeight="1">
      <c r="A111" s="78"/>
      <c r="B111" s="78">
        <v>4</v>
      </c>
      <c r="C111" s="78"/>
      <c r="D111" s="78"/>
      <c r="E111" s="185" t="s">
        <v>154</v>
      </c>
      <c r="F111" s="126">
        <f aca="true" t="shared" si="43" ref="F111:O113">F112</f>
        <v>175000000</v>
      </c>
      <c r="G111" s="126">
        <f t="shared" si="43"/>
        <v>0</v>
      </c>
      <c r="H111" s="126">
        <f t="shared" si="43"/>
        <v>175000000</v>
      </c>
      <c r="I111" s="127">
        <f t="shared" si="43"/>
        <v>41900000</v>
      </c>
      <c r="J111" s="126">
        <f t="shared" si="43"/>
        <v>34600068</v>
      </c>
      <c r="K111" s="126">
        <f t="shared" si="43"/>
        <v>76500068</v>
      </c>
      <c r="L111" s="126">
        <f t="shared" si="43"/>
        <v>37351357</v>
      </c>
      <c r="M111" s="126">
        <f t="shared" si="43"/>
        <v>0</v>
      </c>
      <c r="N111" s="126">
        <f t="shared" si="43"/>
        <v>37351357</v>
      </c>
      <c r="O111" s="132">
        <f t="shared" si="43"/>
        <v>39148711</v>
      </c>
    </row>
    <row r="112" spans="1:15" ht="18" customHeight="1">
      <c r="A112" s="78"/>
      <c r="B112" s="78"/>
      <c r="C112" s="78"/>
      <c r="D112" s="78"/>
      <c r="E112" s="125" t="s">
        <v>125</v>
      </c>
      <c r="F112" s="126">
        <f t="shared" si="43"/>
        <v>175000000</v>
      </c>
      <c r="G112" s="126">
        <f t="shared" si="43"/>
        <v>0</v>
      </c>
      <c r="H112" s="126">
        <f t="shared" si="43"/>
        <v>175000000</v>
      </c>
      <c r="I112" s="127">
        <f t="shared" si="43"/>
        <v>41900000</v>
      </c>
      <c r="J112" s="126">
        <f t="shared" si="43"/>
        <v>34600068</v>
      </c>
      <c r="K112" s="126">
        <f t="shared" si="43"/>
        <v>76500068</v>
      </c>
      <c r="L112" s="126">
        <f t="shared" si="43"/>
        <v>37351357</v>
      </c>
      <c r="M112" s="126">
        <f t="shared" si="43"/>
        <v>0</v>
      </c>
      <c r="N112" s="126">
        <f t="shared" si="43"/>
        <v>37351357</v>
      </c>
      <c r="O112" s="132">
        <f t="shared" si="43"/>
        <v>39148711</v>
      </c>
    </row>
    <row r="113" spans="1:15" ht="18" customHeight="1" thickBot="1">
      <c r="A113" s="130"/>
      <c r="B113" s="130"/>
      <c r="C113" s="130">
        <v>1</v>
      </c>
      <c r="D113" s="130"/>
      <c r="E113" s="195" t="s">
        <v>103</v>
      </c>
      <c r="F113" s="196">
        <f t="shared" si="43"/>
        <v>175000000</v>
      </c>
      <c r="G113" s="196">
        <f t="shared" si="43"/>
        <v>0</v>
      </c>
      <c r="H113" s="196">
        <f t="shared" si="43"/>
        <v>175000000</v>
      </c>
      <c r="I113" s="197">
        <f t="shared" si="43"/>
        <v>41900000</v>
      </c>
      <c r="J113" s="196">
        <f t="shared" si="43"/>
        <v>34600068</v>
      </c>
      <c r="K113" s="196">
        <f t="shared" si="43"/>
        <v>76500068</v>
      </c>
      <c r="L113" s="196">
        <f t="shared" si="43"/>
        <v>37351357</v>
      </c>
      <c r="M113" s="196">
        <f t="shared" si="43"/>
        <v>0</v>
      </c>
      <c r="N113" s="196">
        <f t="shared" si="43"/>
        <v>37351357</v>
      </c>
      <c r="O113" s="198">
        <f t="shared" si="43"/>
        <v>39148711</v>
      </c>
    </row>
    <row r="114" spans="1:15" ht="34.5" customHeight="1">
      <c r="A114" s="78"/>
      <c r="B114" s="78"/>
      <c r="C114" s="78"/>
      <c r="D114" s="78">
        <v>1</v>
      </c>
      <c r="E114" s="188" t="s">
        <v>155</v>
      </c>
      <c r="F114" s="128">
        <v>175000000</v>
      </c>
      <c r="G114" s="128">
        <v>0</v>
      </c>
      <c r="H114" s="128">
        <f>SUM(F114:G114)</f>
        <v>175000000</v>
      </c>
      <c r="I114" s="187">
        <v>41900000</v>
      </c>
      <c r="J114" s="128">
        <v>34600068</v>
      </c>
      <c r="K114" s="128">
        <f>SUM(I114:J114)</f>
        <v>76500068</v>
      </c>
      <c r="L114" s="128">
        <v>37351357</v>
      </c>
      <c r="M114" s="128">
        <v>0</v>
      </c>
      <c r="N114" s="128">
        <f>SUM(L114:M114)</f>
        <v>37351357</v>
      </c>
      <c r="O114" s="129">
        <f>K114-N114</f>
        <v>39148711</v>
      </c>
    </row>
    <row r="115" spans="1:15" ht="34.5" customHeight="1">
      <c r="A115" s="78"/>
      <c r="B115" s="78">
        <v>5</v>
      </c>
      <c r="C115" s="78"/>
      <c r="D115" s="78"/>
      <c r="E115" s="185" t="s">
        <v>156</v>
      </c>
      <c r="F115" s="126">
        <f aca="true" t="shared" si="44" ref="F115:O117">F116</f>
        <v>20000000</v>
      </c>
      <c r="G115" s="126">
        <f t="shared" si="44"/>
        <v>0</v>
      </c>
      <c r="H115" s="126">
        <f t="shared" si="44"/>
        <v>20000000</v>
      </c>
      <c r="I115" s="127">
        <f t="shared" si="44"/>
        <v>0</v>
      </c>
      <c r="J115" s="126">
        <f t="shared" si="44"/>
        <v>9201408</v>
      </c>
      <c r="K115" s="126">
        <f t="shared" si="44"/>
        <v>9201408</v>
      </c>
      <c r="L115" s="126">
        <f t="shared" si="44"/>
        <v>8892716</v>
      </c>
      <c r="M115" s="126">
        <f t="shared" si="44"/>
        <v>0</v>
      </c>
      <c r="N115" s="126">
        <f t="shared" si="44"/>
        <v>8892716</v>
      </c>
      <c r="O115" s="132">
        <f t="shared" si="44"/>
        <v>308692</v>
      </c>
    </row>
    <row r="116" spans="1:15" ht="18" customHeight="1">
      <c r="A116" s="78"/>
      <c r="B116" s="78"/>
      <c r="C116" s="78"/>
      <c r="D116" s="78"/>
      <c r="E116" s="125" t="s">
        <v>125</v>
      </c>
      <c r="F116" s="126">
        <f t="shared" si="44"/>
        <v>20000000</v>
      </c>
      <c r="G116" s="126">
        <f t="shared" si="44"/>
        <v>0</v>
      </c>
      <c r="H116" s="126">
        <f t="shared" si="44"/>
        <v>20000000</v>
      </c>
      <c r="I116" s="127">
        <f t="shared" si="44"/>
        <v>0</v>
      </c>
      <c r="J116" s="126">
        <f t="shared" si="44"/>
        <v>9201408</v>
      </c>
      <c r="K116" s="126">
        <f t="shared" si="44"/>
        <v>9201408</v>
      </c>
      <c r="L116" s="126">
        <f t="shared" si="44"/>
        <v>8892716</v>
      </c>
      <c r="M116" s="126">
        <f t="shared" si="44"/>
        <v>0</v>
      </c>
      <c r="N116" s="126">
        <f t="shared" si="44"/>
        <v>8892716</v>
      </c>
      <c r="O116" s="132">
        <f t="shared" si="44"/>
        <v>308692</v>
      </c>
    </row>
    <row r="117" spans="1:15" ht="18" customHeight="1">
      <c r="A117" s="78"/>
      <c r="B117" s="78"/>
      <c r="C117" s="78">
        <v>1</v>
      </c>
      <c r="D117" s="78"/>
      <c r="E117" s="186" t="s">
        <v>103</v>
      </c>
      <c r="F117" s="128">
        <f t="shared" si="44"/>
        <v>20000000</v>
      </c>
      <c r="G117" s="128">
        <f t="shared" si="44"/>
        <v>0</v>
      </c>
      <c r="H117" s="128">
        <f t="shared" si="44"/>
        <v>20000000</v>
      </c>
      <c r="I117" s="187">
        <f t="shared" si="44"/>
        <v>0</v>
      </c>
      <c r="J117" s="128">
        <f t="shared" si="44"/>
        <v>9201408</v>
      </c>
      <c r="K117" s="128">
        <f t="shared" si="44"/>
        <v>9201408</v>
      </c>
      <c r="L117" s="128">
        <f t="shared" si="44"/>
        <v>8892716</v>
      </c>
      <c r="M117" s="128">
        <f t="shared" si="44"/>
        <v>0</v>
      </c>
      <c r="N117" s="128">
        <f t="shared" si="44"/>
        <v>8892716</v>
      </c>
      <c r="O117" s="129">
        <f t="shared" si="44"/>
        <v>308692</v>
      </c>
    </row>
    <row r="118" spans="1:15" ht="34.5" customHeight="1">
      <c r="A118" s="78"/>
      <c r="B118" s="78"/>
      <c r="C118" s="78"/>
      <c r="D118" s="78">
        <v>1</v>
      </c>
      <c r="E118" s="188" t="s">
        <v>157</v>
      </c>
      <c r="F118" s="128">
        <v>20000000</v>
      </c>
      <c r="G118" s="128">
        <v>0</v>
      </c>
      <c r="H118" s="128">
        <f>SUM(F118:G118)</f>
        <v>20000000</v>
      </c>
      <c r="I118" s="187">
        <v>0</v>
      </c>
      <c r="J118" s="128">
        <v>9201408</v>
      </c>
      <c r="K118" s="128">
        <f>SUM(I118:J118)</f>
        <v>9201408</v>
      </c>
      <c r="L118" s="128">
        <v>8892716</v>
      </c>
      <c r="M118" s="128">
        <v>0</v>
      </c>
      <c r="N118" s="128">
        <f>SUM(L118:M118)</f>
        <v>8892716</v>
      </c>
      <c r="O118" s="129">
        <f>K118-N118</f>
        <v>308692</v>
      </c>
    </row>
    <row r="119" spans="1:15" ht="18" customHeight="1">
      <c r="A119" s="78"/>
      <c r="B119" s="78">
        <v>6</v>
      </c>
      <c r="C119" s="78"/>
      <c r="D119" s="78"/>
      <c r="E119" s="185" t="s">
        <v>158</v>
      </c>
      <c r="F119" s="126">
        <f aca="true" t="shared" si="45" ref="F119:O121">F120</f>
        <v>2865330000</v>
      </c>
      <c r="G119" s="126">
        <f t="shared" si="45"/>
        <v>0</v>
      </c>
      <c r="H119" s="126">
        <f t="shared" si="45"/>
        <v>2865330000</v>
      </c>
      <c r="I119" s="127">
        <f t="shared" si="45"/>
        <v>0</v>
      </c>
      <c r="J119" s="126">
        <f t="shared" si="45"/>
        <v>1888830925</v>
      </c>
      <c r="K119" s="126">
        <f t="shared" si="45"/>
        <v>1888830925</v>
      </c>
      <c r="L119" s="126">
        <f t="shared" si="45"/>
        <v>62237249</v>
      </c>
      <c r="M119" s="126">
        <f t="shared" si="45"/>
        <v>0</v>
      </c>
      <c r="N119" s="126">
        <f t="shared" si="45"/>
        <v>62237249</v>
      </c>
      <c r="O119" s="132">
        <f t="shared" si="45"/>
        <v>1826593676</v>
      </c>
    </row>
    <row r="120" spans="1:15" ht="18" customHeight="1">
      <c r="A120" s="78"/>
      <c r="B120" s="78"/>
      <c r="C120" s="78"/>
      <c r="D120" s="78"/>
      <c r="E120" s="125" t="s">
        <v>125</v>
      </c>
      <c r="F120" s="126">
        <f t="shared" si="45"/>
        <v>2865330000</v>
      </c>
      <c r="G120" s="126">
        <f t="shared" si="45"/>
        <v>0</v>
      </c>
      <c r="H120" s="126">
        <f t="shared" si="45"/>
        <v>2865330000</v>
      </c>
      <c r="I120" s="127">
        <f t="shared" si="45"/>
        <v>0</v>
      </c>
      <c r="J120" s="126">
        <f t="shared" si="45"/>
        <v>1888830925</v>
      </c>
      <c r="K120" s="126">
        <f t="shared" si="45"/>
        <v>1888830925</v>
      </c>
      <c r="L120" s="126">
        <f t="shared" si="45"/>
        <v>62237249</v>
      </c>
      <c r="M120" s="126">
        <f t="shared" si="45"/>
        <v>0</v>
      </c>
      <c r="N120" s="126">
        <f t="shared" si="45"/>
        <v>62237249</v>
      </c>
      <c r="O120" s="132">
        <f t="shared" si="45"/>
        <v>1826593676</v>
      </c>
    </row>
    <row r="121" spans="1:15" ht="18" customHeight="1">
      <c r="A121" s="78"/>
      <c r="B121" s="78"/>
      <c r="C121" s="78">
        <v>1</v>
      </c>
      <c r="D121" s="78"/>
      <c r="E121" s="186" t="s">
        <v>103</v>
      </c>
      <c r="F121" s="128">
        <f t="shared" si="45"/>
        <v>2865330000</v>
      </c>
      <c r="G121" s="128">
        <f t="shared" si="45"/>
        <v>0</v>
      </c>
      <c r="H121" s="128">
        <f t="shared" si="45"/>
        <v>2865330000</v>
      </c>
      <c r="I121" s="187">
        <f t="shared" si="45"/>
        <v>0</v>
      </c>
      <c r="J121" s="128">
        <f t="shared" si="45"/>
        <v>1888830925</v>
      </c>
      <c r="K121" s="128">
        <f t="shared" si="45"/>
        <v>1888830925</v>
      </c>
      <c r="L121" s="128">
        <f t="shared" si="45"/>
        <v>62237249</v>
      </c>
      <c r="M121" s="128">
        <f t="shared" si="45"/>
        <v>0</v>
      </c>
      <c r="N121" s="128">
        <f t="shared" si="45"/>
        <v>62237249</v>
      </c>
      <c r="O121" s="129">
        <f t="shared" si="45"/>
        <v>1826593676</v>
      </c>
    </row>
    <row r="122" spans="1:15" ht="51.75" customHeight="1">
      <c r="A122" s="78"/>
      <c r="B122" s="78"/>
      <c r="C122" s="78"/>
      <c r="D122" s="78">
        <v>1</v>
      </c>
      <c r="E122" s="188" t="s">
        <v>159</v>
      </c>
      <c r="F122" s="128">
        <v>2865330000</v>
      </c>
      <c r="G122" s="128">
        <v>0</v>
      </c>
      <c r="H122" s="128">
        <f>SUM(F122:G122)</f>
        <v>2865330000</v>
      </c>
      <c r="I122" s="187">
        <v>0</v>
      </c>
      <c r="J122" s="128">
        <v>1888830925</v>
      </c>
      <c r="K122" s="128">
        <f>SUM(I122:J122)</f>
        <v>1888830925</v>
      </c>
      <c r="L122" s="128">
        <v>62237249</v>
      </c>
      <c r="M122" s="128">
        <v>0</v>
      </c>
      <c r="N122" s="128">
        <f>SUM(L122:M122)</f>
        <v>62237249</v>
      </c>
      <c r="O122" s="129">
        <f>K122-N122</f>
        <v>1826593676</v>
      </c>
    </row>
    <row r="123" spans="1:15" ht="34.5" customHeight="1">
      <c r="A123" s="78"/>
      <c r="B123" s="78">
        <v>7</v>
      </c>
      <c r="C123" s="78"/>
      <c r="D123" s="78"/>
      <c r="E123" s="185" t="s">
        <v>160</v>
      </c>
      <c r="F123" s="126">
        <f aca="true" t="shared" si="46" ref="F123:O124">F124</f>
        <v>350252000</v>
      </c>
      <c r="G123" s="126">
        <f t="shared" si="46"/>
        <v>0</v>
      </c>
      <c r="H123" s="126">
        <f t="shared" si="46"/>
        <v>350252000</v>
      </c>
      <c r="I123" s="127">
        <f t="shared" si="46"/>
        <v>15000000</v>
      </c>
      <c r="J123" s="126">
        <f t="shared" si="46"/>
        <v>9598006</v>
      </c>
      <c r="K123" s="126">
        <f t="shared" si="46"/>
        <v>24598006</v>
      </c>
      <c r="L123" s="126">
        <f t="shared" si="46"/>
        <v>3948814</v>
      </c>
      <c r="M123" s="126">
        <f t="shared" si="46"/>
        <v>0</v>
      </c>
      <c r="N123" s="126">
        <f t="shared" si="46"/>
        <v>3948814</v>
      </c>
      <c r="O123" s="132">
        <f t="shared" si="46"/>
        <v>20649192</v>
      </c>
    </row>
    <row r="124" spans="1:15" ht="18" customHeight="1">
      <c r="A124" s="78"/>
      <c r="B124" s="78"/>
      <c r="C124" s="78"/>
      <c r="D124" s="78"/>
      <c r="E124" s="125" t="s">
        <v>125</v>
      </c>
      <c r="F124" s="126">
        <f t="shared" si="46"/>
        <v>350252000</v>
      </c>
      <c r="G124" s="126">
        <f t="shared" si="46"/>
        <v>0</v>
      </c>
      <c r="H124" s="126">
        <f t="shared" si="46"/>
        <v>350252000</v>
      </c>
      <c r="I124" s="127">
        <f t="shared" si="46"/>
        <v>15000000</v>
      </c>
      <c r="J124" s="126">
        <f t="shared" si="46"/>
        <v>9598006</v>
      </c>
      <c r="K124" s="126">
        <f t="shared" si="46"/>
        <v>24598006</v>
      </c>
      <c r="L124" s="126">
        <f t="shared" si="46"/>
        <v>3948814</v>
      </c>
      <c r="M124" s="126">
        <f t="shared" si="46"/>
        <v>0</v>
      </c>
      <c r="N124" s="126">
        <f t="shared" si="46"/>
        <v>3948814</v>
      </c>
      <c r="O124" s="132">
        <f t="shared" si="46"/>
        <v>20649192</v>
      </c>
    </row>
    <row r="125" spans="1:15" ht="18" customHeight="1">
      <c r="A125" s="78"/>
      <c r="B125" s="78"/>
      <c r="C125" s="78">
        <v>1</v>
      </c>
      <c r="D125" s="78"/>
      <c r="E125" s="186" t="s">
        <v>117</v>
      </c>
      <c r="F125" s="128">
        <f>SUM(F126:F128)</f>
        <v>350252000</v>
      </c>
      <c r="G125" s="128">
        <f aca="true" t="shared" si="47" ref="G125:O125">SUM(G126:G128)</f>
        <v>0</v>
      </c>
      <c r="H125" s="128">
        <f t="shared" si="47"/>
        <v>350252000</v>
      </c>
      <c r="I125" s="187">
        <f t="shared" si="47"/>
        <v>15000000</v>
      </c>
      <c r="J125" s="128">
        <f t="shared" si="47"/>
        <v>9598006</v>
      </c>
      <c r="K125" s="128">
        <f t="shared" si="47"/>
        <v>24598006</v>
      </c>
      <c r="L125" s="128">
        <f t="shared" si="47"/>
        <v>3948814</v>
      </c>
      <c r="M125" s="128">
        <f t="shared" si="47"/>
        <v>0</v>
      </c>
      <c r="N125" s="128">
        <f t="shared" si="47"/>
        <v>3948814</v>
      </c>
      <c r="O125" s="129">
        <f t="shared" si="47"/>
        <v>20649192</v>
      </c>
    </row>
    <row r="126" spans="1:15" ht="34.5" customHeight="1">
      <c r="A126" s="78"/>
      <c r="B126" s="78"/>
      <c r="C126" s="78"/>
      <c r="D126" s="78">
        <v>1</v>
      </c>
      <c r="E126" s="188" t="s">
        <v>207</v>
      </c>
      <c r="F126" s="128">
        <v>160252000</v>
      </c>
      <c r="G126" s="128">
        <v>0</v>
      </c>
      <c r="H126" s="128">
        <f>SUM(F126:G126)</f>
        <v>160252000</v>
      </c>
      <c r="I126" s="187">
        <v>0</v>
      </c>
      <c r="J126" s="128">
        <v>52465</v>
      </c>
      <c r="K126" s="128">
        <f>SUM(I126:J126)</f>
        <v>52465</v>
      </c>
      <c r="L126" s="128">
        <v>-129409</v>
      </c>
      <c r="M126" s="128">
        <v>0</v>
      </c>
      <c r="N126" s="128">
        <f>SUM(L126:M126)</f>
        <v>-129409</v>
      </c>
      <c r="O126" s="129">
        <f>K126-N126</f>
        <v>181874</v>
      </c>
    </row>
    <row r="127" spans="1:15" ht="52.5" customHeight="1">
      <c r="A127" s="78"/>
      <c r="B127" s="78"/>
      <c r="C127" s="78"/>
      <c r="D127" s="78">
        <v>2</v>
      </c>
      <c r="E127" s="188" t="s">
        <v>190</v>
      </c>
      <c r="F127" s="128">
        <v>95000000</v>
      </c>
      <c r="G127" s="128">
        <v>0</v>
      </c>
      <c r="H127" s="128">
        <f>SUM(F127:G127)</f>
        <v>95000000</v>
      </c>
      <c r="I127" s="187">
        <v>0</v>
      </c>
      <c r="J127" s="128">
        <v>0</v>
      </c>
      <c r="K127" s="128">
        <f>SUM(I127:J127)</f>
        <v>0</v>
      </c>
      <c r="L127" s="128">
        <v>-478777</v>
      </c>
      <c r="M127" s="128">
        <v>0</v>
      </c>
      <c r="N127" s="128">
        <f>SUM(L127:M127)</f>
        <v>-478777</v>
      </c>
      <c r="O127" s="129">
        <f>K127-N127</f>
        <v>478777</v>
      </c>
    </row>
    <row r="128" spans="1:15" ht="51.75" customHeight="1">
      <c r="A128" s="78"/>
      <c r="B128" s="78"/>
      <c r="C128" s="78"/>
      <c r="D128" s="78">
        <v>3</v>
      </c>
      <c r="E128" s="188" t="s">
        <v>281</v>
      </c>
      <c r="F128" s="128">
        <v>95000000</v>
      </c>
      <c r="G128" s="128">
        <v>0</v>
      </c>
      <c r="H128" s="128">
        <f>SUM(F128:G128)</f>
        <v>95000000</v>
      </c>
      <c r="I128" s="187">
        <v>15000000</v>
      </c>
      <c r="J128" s="128">
        <v>9545541</v>
      </c>
      <c r="K128" s="128">
        <f>SUM(I128:J128)</f>
        <v>24545541</v>
      </c>
      <c r="L128" s="128">
        <v>4557000</v>
      </c>
      <c r="M128" s="128">
        <v>0</v>
      </c>
      <c r="N128" s="128">
        <f>SUM(L128:M128)</f>
        <v>4557000</v>
      </c>
      <c r="O128" s="129">
        <f>K128-N128</f>
        <v>19988541</v>
      </c>
    </row>
    <row r="129" spans="1:15" ht="18" customHeight="1">
      <c r="A129" s="78"/>
      <c r="B129" s="78">
        <v>8</v>
      </c>
      <c r="C129" s="78"/>
      <c r="D129" s="78"/>
      <c r="E129" s="185" t="s">
        <v>161</v>
      </c>
      <c r="F129" s="126">
        <f aca="true" t="shared" si="48" ref="F129:O130">F130</f>
        <v>2116042000</v>
      </c>
      <c r="G129" s="126">
        <f t="shared" si="48"/>
        <v>0</v>
      </c>
      <c r="H129" s="126">
        <f t="shared" si="48"/>
        <v>2116042000</v>
      </c>
      <c r="I129" s="127">
        <f t="shared" si="48"/>
        <v>132000000</v>
      </c>
      <c r="J129" s="126">
        <f t="shared" si="48"/>
        <v>12137015</v>
      </c>
      <c r="K129" s="126">
        <f t="shared" si="48"/>
        <v>144137015</v>
      </c>
      <c r="L129" s="126">
        <f t="shared" si="48"/>
        <v>131893578</v>
      </c>
      <c r="M129" s="126">
        <f t="shared" si="48"/>
        <v>0</v>
      </c>
      <c r="N129" s="126">
        <f t="shared" si="48"/>
        <v>131893578</v>
      </c>
      <c r="O129" s="132">
        <f t="shared" si="48"/>
        <v>12243437</v>
      </c>
    </row>
    <row r="130" spans="1:15" ht="18" customHeight="1">
      <c r="A130" s="78"/>
      <c r="B130" s="78"/>
      <c r="C130" s="78"/>
      <c r="D130" s="78"/>
      <c r="E130" s="125" t="s">
        <v>125</v>
      </c>
      <c r="F130" s="126">
        <f t="shared" si="48"/>
        <v>2116042000</v>
      </c>
      <c r="G130" s="126">
        <f t="shared" si="48"/>
        <v>0</v>
      </c>
      <c r="H130" s="126">
        <f t="shared" si="48"/>
        <v>2116042000</v>
      </c>
      <c r="I130" s="127">
        <f t="shared" si="48"/>
        <v>132000000</v>
      </c>
      <c r="J130" s="126">
        <f t="shared" si="48"/>
        <v>12137015</v>
      </c>
      <c r="K130" s="126">
        <f t="shared" si="48"/>
        <v>144137015</v>
      </c>
      <c r="L130" s="126">
        <f t="shared" si="48"/>
        <v>131893578</v>
      </c>
      <c r="M130" s="126">
        <f t="shared" si="48"/>
        <v>0</v>
      </c>
      <c r="N130" s="126">
        <f t="shared" si="48"/>
        <v>131893578</v>
      </c>
      <c r="O130" s="132">
        <f t="shared" si="48"/>
        <v>12243437</v>
      </c>
    </row>
    <row r="131" spans="1:15" ht="34.5" customHeight="1">
      <c r="A131" s="78"/>
      <c r="B131" s="78"/>
      <c r="C131" s="78">
        <v>1</v>
      </c>
      <c r="D131" s="78"/>
      <c r="E131" s="186" t="s">
        <v>104</v>
      </c>
      <c r="F131" s="128">
        <f>SUM(F132:F133)</f>
        <v>2116042000</v>
      </c>
      <c r="G131" s="128">
        <f aca="true" t="shared" si="49" ref="G131:O131">SUM(G132:G133)</f>
        <v>0</v>
      </c>
      <c r="H131" s="128">
        <f t="shared" si="49"/>
        <v>2116042000</v>
      </c>
      <c r="I131" s="187">
        <f t="shared" si="49"/>
        <v>132000000</v>
      </c>
      <c r="J131" s="128">
        <f t="shared" si="49"/>
        <v>12137015</v>
      </c>
      <c r="K131" s="128">
        <f t="shared" si="49"/>
        <v>144137015</v>
      </c>
      <c r="L131" s="128">
        <f t="shared" si="49"/>
        <v>131893578</v>
      </c>
      <c r="M131" s="128">
        <f t="shared" si="49"/>
        <v>0</v>
      </c>
      <c r="N131" s="128">
        <f t="shared" si="49"/>
        <v>131893578</v>
      </c>
      <c r="O131" s="129">
        <f t="shared" si="49"/>
        <v>12243437</v>
      </c>
    </row>
    <row r="132" spans="1:15" ht="34.5" customHeight="1">
      <c r="A132" s="78"/>
      <c r="B132" s="78"/>
      <c r="C132" s="78"/>
      <c r="D132" s="78">
        <v>1</v>
      </c>
      <c r="E132" s="188" t="s">
        <v>162</v>
      </c>
      <c r="F132" s="128">
        <v>1751042000</v>
      </c>
      <c r="G132" s="128">
        <v>0</v>
      </c>
      <c r="H132" s="128">
        <f>SUM(F132:G132)</f>
        <v>1751042000</v>
      </c>
      <c r="I132" s="187">
        <v>12000000</v>
      </c>
      <c r="J132" s="128">
        <v>12137015</v>
      </c>
      <c r="K132" s="128">
        <f>SUM(I132:J132)</f>
        <v>24137015</v>
      </c>
      <c r="L132" s="128">
        <v>11893578</v>
      </c>
      <c r="M132" s="128">
        <v>0</v>
      </c>
      <c r="N132" s="128">
        <f>SUM(L132:M132)</f>
        <v>11893578</v>
      </c>
      <c r="O132" s="129">
        <f>K132-N132</f>
        <v>12243437</v>
      </c>
    </row>
    <row r="133" spans="1:15" ht="34.5" customHeight="1">
      <c r="A133" s="78"/>
      <c r="B133" s="78"/>
      <c r="C133" s="78"/>
      <c r="D133" s="78">
        <v>2</v>
      </c>
      <c r="E133" s="188" t="s">
        <v>163</v>
      </c>
      <c r="F133" s="128">
        <v>365000000</v>
      </c>
      <c r="G133" s="128">
        <v>0</v>
      </c>
      <c r="H133" s="128">
        <f>SUM(F133:G133)</f>
        <v>365000000</v>
      </c>
      <c r="I133" s="187">
        <v>120000000</v>
      </c>
      <c r="J133" s="128">
        <v>0</v>
      </c>
      <c r="K133" s="128">
        <f>SUM(I133:J133)</f>
        <v>120000000</v>
      </c>
      <c r="L133" s="128">
        <v>120000000</v>
      </c>
      <c r="M133" s="128">
        <v>0</v>
      </c>
      <c r="N133" s="128">
        <f>SUM(L133:M133)</f>
        <v>120000000</v>
      </c>
      <c r="O133" s="129">
        <f>K133-N133</f>
        <v>0</v>
      </c>
    </row>
    <row r="134" spans="1:15" ht="21.75" customHeight="1" thickBot="1">
      <c r="A134" s="130"/>
      <c r="B134" s="130">
        <v>9</v>
      </c>
      <c r="C134" s="130"/>
      <c r="D134" s="130"/>
      <c r="E134" s="191" t="s">
        <v>164</v>
      </c>
      <c r="F134" s="192">
        <f aca="true" t="shared" si="50" ref="F134:O135">F135</f>
        <v>670006000</v>
      </c>
      <c r="G134" s="192">
        <f t="shared" si="50"/>
        <v>0</v>
      </c>
      <c r="H134" s="192">
        <f t="shared" si="50"/>
        <v>670006000</v>
      </c>
      <c r="I134" s="193">
        <f t="shared" si="50"/>
        <v>0</v>
      </c>
      <c r="J134" s="192">
        <f t="shared" si="50"/>
        <v>150693321</v>
      </c>
      <c r="K134" s="192">
        <f t="shared" si="50"/>
        <v>150693321</v>
      </c>
      <c r="L134" s="192">
        <f t="shared" si="50"/>
        <v>26618285</v>
      </c>
      <c r="M134" s="192">
        <f t="shared" si="50"/>
        <v>0</v>
      </c>
      <c r="N134" s="192">
        <f t="shared" si="50"/>
        <v>26618285</v>
      </c>
      <c r="O134" s="194">
        <f t="shared" si="50"/>
        <v>124075036</v>
      </c>
    </row>
    <row r="135" spans="1:15" ht="18" customHeight="1">
      <c r="A135" s="78"/>
      <c r="B135" s="78"/>
      <c r="C135" s="78"/>
      <c r="D135" s="78"/>
      <c r="E135" s="125" t="s">
        <v>125</v>
      </c>
      <c r="F135" s="126">
        <f t="shared" si="50"/>
        <v>670006000</v>
      </c>
      <c r="G135" s="126">
        <f t="shared" si="50"/>
        <v>0</v>
      </c>
      <c r="H135" s="126">
        <f t="shared" si="50"/>
        <v>670006000</v>
      </c>
      <c r="I135" s="127">
        <f t="shared" si="50"/>
        <v>0</v>
      </c>
      <c r="J135" s="126">
        <f t="shared" si="50"/>
        <v>150693321</v>
      </c>
      <c r="K135" s="126">
        <f t="shared" si="50"/>
        <v>150693321</v>
      </c>
      <c r="L135" s="126">
        <f t="shared" si="50"/>
        <v>26618285</v>
      </c>
      <c r="M135" s="126">
        <f t="shared" si="50"/>
        <v>0</v>
      </c>
      <c r="N135" s="126">
        <f t="shared" si="50"/>
        <v>26618285</v>
      </c>
      <c r="O135" s="132">
        <f t="shared" si="50"/>
        <v>124075036</v>
      </c>
    </row>
    <row r="136" spans="1:15" ht="18" customHeight="1">
      <c r="A136" s="78"/>
      <c r="B136" s="78"/>
      <c r="C136" s="78">
        <v>1</v>
      </c>
      <c r="D136" s="78"/>
      <c r="E136" s="186" t="s">
        <v>165</v>
      </c>
      <c r="F136" s="128">
        <f>SUM(F137:F138)</f>
        <v>670006000</v>
      </c>
      <c r="G136" s="128">
        <f aca="true" t="shared" si="51" ref="G136:O136">SUM(G137:G138)</f>
        <v>0</v>
      </c>
      <c r="H136" s="128">
        <f t="shared" si="51"/>
        <v>670006000</v>
      </c>
      <c r="I136" s="187">
        <f t="shared" si="51"/>
        <v>0</v>
      </c>
      <c r="J136" s="128">
        <f t="shared" si="51"/>
        <v>150693321</v>
      </c>
      <c r="K136" s="128">
        <f t="shared" si="51"/>
        <v>150693321</v>
      </c>
      <c r="L136" s="128">
        <f t="shared" si="51"/>
        <v>26618285</v>
      </c>
      <c r="M136" s="128">
        <f t="shared" si="51"/>
        <v>0</v>
      </c>
      <c r="N136" s="128">
        <f t="shared" si="51"/>
        <v>26618285</v>
      </c>
      <c r="O136" s="129">
        <f t="shared" si="51"/>
        <v>124075036</v>
      </c>
    </row>
    <row r="137" spans="1:15" ht="34.5" customHeight="1">
      <c r="A137" s="78"/>
      <c r="B137" s="78"/>
      <c r="C137" s="78"/>
      <c r="D137" s="78">
        <v>1</v>
      </c>
      <c r="E137" s="188" t="s">
        <v>208</v>
      </c>
      <c r="F137" s="128">
        <v>80006000</v>
      </c>
      <c r="G137" s="128">
        <v>0</v>
      </c>
      <c r="H137" s="128">
        <f>SUM(F137:G137)</f>
        <v>80006000</v>
      </c>
      <c r="I137" s="187">
        <v>0</v>
      </c>
      <c r="J137" s="128">
        <v>18562</v>
      </c>
      <c r="K137" s="128">
        <f>SUM(I137:J137)</f>
        <v>18562</v>
      </c>
      <c r="L137" s="128">
        <v>-81637</v>
      </c>
      <c r="M137" s="128">
        <v>0</v>
      </c>
      <c r="N137" s="128">
        <f>SUM(L137:M137)</f>
        <v>-81637</v>
      </c>
      <c r="O137" s="129">
        <f>K137-N137</f>
        <v>100199</v>
      </c>
    </row>
    <row r="138" spans="1:15" ht="18" customHeight="1">
      <c r="A138" s="78"/>
      <c r="B138" s="78"/>
      <c r="C138" s="78"/>
      <c r="D138" s="78">
        <v>2</v>
      </c>
      <c r="E138" s="188" t="s">
        <v>166</v>
      </c>
      <c r="F138" s="128">
        <v>590000000</v>
      </c>
      <c r="G138" s="128">
        <v>0</v>
      </c>
      <c r="H138" s="128">
        <f>SUM(F138:G138)</f>
        <v>590000000</v>
      </c>
      <c r="I138" s="187">
        <v>0</v>
      </c>
      <c r="J138" s="128">
        <v>150674759</v>
      </c>
      <c r="K138" s="128">
        <f>SUM(I138:J138)</f>
        <v>150674759</v>
      </c>
      <c r="L138" s="128">
        <v>26699922</v>
      </c>
      <c r="M138" s="128">
        <v>0</v>
      </c>
      <c r="N138" s="128">
        <f>SUM(L138:M138)</f>
        <v>26699922</v>
      </c>
      <c r="O138" s="129">
        <f>K138-N138</f>
        <v>123974837</v>
      </c>
    </row>
    <row r="139" spans="1:15" ht="18" customHeight="1">
      <c r="A139" s="78">
        <v>7</v>
      </c>
      <c r="B139" s="78"/>
      <c r="C139" s="78"/>
      <c r="D139" s="78"/>
      <c r="E139" s="190" t="s">
        <v>167</v>
      </c>
      <c r="F139" s="126">
        <f>F140+F143</f>
        <v>3264892000</v>
      </c>
      <c r="G139" s="126">
        <f aca="true" t="shared" si="52" ref="G139:O139">G140+G143</f>
        <v>489700000</v>
      </c>
      <c r="H139" s="126">
        <f t="shared" si="52"/>
        <v>3754592000</v>
      </c>
      <c r="I139" s="127">
        <f t="shared" si="52"/>
        <v>7310000</v>
      </c>
      <c r="J139" s="126">
        <f t="shared" si="52"/>
        <v>1209157239</v>
      </c>
      <c r="K139" s="126">
        <f t="shared" si="52"/>
        <v>1216467239</v>
      </c>
      <c r="L139" s="126">
        <f t="shared" si="52"/>
        <v>135205942</v>
      </c>
      <c r="M139" s="126">
        <f t="shared" si="52"/>
        <v>1001551091</v>
      </c>
      <c r="N139" s="126">
        <f t="shared" si="52"/>
        <v>1136757033</v>
      </c>
      <c r="O139" s="132">
        <f t="shared" si="52"/>
        <v>79710206</v>
      </c>
    </row>
    <row r="140" spans="1:15" ht="18" customHeight="1">
      <c r="A140" s="78"/>
      <c r="B140" s="78">
        <v>1</v>
      </c>
      <c r="C140" s="78"/>
      <c r="D140" s="78"/>
      <c r="E140" s="185" t="s">
        <v>168</v>
      </c>
      <c r="F140" s="126">
        <f aca="true" t="shared" si="53" ref="F140:O141">F141</f>
        <v>798863000</v>
      </c>
      <c r="G140" s="126">
        <f t="shared" si="53"/>
        <v>489700000</v>
      </c>
      <c r="H140" s="126">
        <f t="shared" si="53"/>
        <v>1288563000</v>
      </c>
      <c r="I140" s="127">
        <f t="shared" si="53"/>
        <v>7310000</v>
      </c>
      <c r="J140" s="126">
        <f t="shared" si="53"/>
        <v>72400206</v>
      </c>
      <c r="K140" s="126">
        <f t="shared" si="53"/>
        <v>79710206</v>
      </c>
      <c r="L140" s="126">
        <f t="shared" si="53"/>
        <v>0</v>
      </c>
      <c r="M140" s="126">
        <f t="shared" si="53"/>
        <v>0</v>
      </c>
      <c r="N140" s="126">
        <f t="shared" si="53"/>
        <v>0</v>
      </c>
      <c r="O140" s="132">
        <f t="shared" si="53"/>
        <v>79710206</v>
      </c>
    </row>
    <row r="141" spans="1:15" ht="18" customHeight="1">
      <c r="A141" s="78"/>
      <c r="B141" s="78"/>
      <c r="C141" s="78"/>
      <c r="D141" s="78"/>
      <c r="E141" s="125" t="s">
        <v>90</v>
      </c>
      <c r="F141" s="126">
        <f t="shared" si="53"/>
        <v>798863000</v>
      </c>
      <c r="G141" s="126">
        <f t="shared" si="53"/>
        <v>489700000</v>
      </c>
      <c r="H141" s="126">
        <f t="shared" si="53"/>
        <v>1288563000</v>
      </c>
      <c r="I141" s="127">
        <f t="shared" si="53"/>
        <v>7310000</v>
      </c>
      <c r="J141" s="126">
        <f t="shared" si="53"/>
        <v>72400206</v>
      </c>
      <c r="K141" s="126">
        <f t="shared" si="53"/>
        <v>79710206</v>
      </c>
      <c r="L141" s="126">
        <f t="shared" si="53"/>
        <v>0</v>
      </c>
      <c r="M141" s="126">
        <f t="shared" si="53"/>
        <v>0</v>
      </c>
      <c r="N141" s="126">
        <f t="shared" si="53"/>
        <v>0</v>
      </c>
      <c r="O141" s="132">
        <f t="shared" si="53"/>
        <v>79710206</v>
      </c>
    </row>
    <row r="142" spans="1:15" ht="34.5" customHeight="1">
      <c r="A142" s="78"/>
      <c r="B142" s="78"/>
      <c r="C142" s="78">
        <v>1</v>
      </c>
      <c r="D142" s="78"/>
      <c r="E142" s="186" t="s">
        <v>104</v>
      </c>
      <c r="F142" s="128">
        <v>798863000</v>
      </c>
      <c r="G142" s="128">
        <v>489700000</v>
      </c>
      <c r="H142" s="128">
        <f>SUM(F142:G142)</f>
        <v>1288563000</v>
      </c>
      <c r="I142" s="187">
        <v>7310000</v>
      </c>
      <c r="J142" s="128">
        <v>72400206</v>
      </c>
      <c r="K142" s="128">
        <f>SUM(I142:J142)</f>
        <v>79710206</v>
      </c>
      <c r="L142" s="128">
        <v>0</v>
      </c>
      <c r="M142" s="128">
        <v>0</v>
      </c>
      <c r="N142" s="128">
        <f>SUM(L142:M142)</f>
        <v>0</v>
      </c>
      <c r="O142" s="129">
        <f>K142-N142</f>
        <v>79710206</v>
      </c>
    </row>
    <row r="143" spans="1:15" ht="18" customHeight="1">
      <c r="A143" s="78"/>
      <c r="B143" s="78">
        <v>2</v>
      </c>
      <c r="C143" s="78"/>
      <c r="D143" s="78"/>
      <c r="E143" s="185" t="s">
        <v>169</v>
      </c>
      <c r="F143" s="126">
        <f aca="true" t="shared" si="54" ref="F143:O144">F144</f>
        <v>2466029000</v>
      </c>
      <c r="G143" s="126">
        <f t="shared" si="54"/>
        <v>0</v>
      </c>
      <c r="H143" s="126">
        <f t="shared" si="54"/>
        <v>2466029000</v>
      </c>
      <c r="I143" s="127">
        <f t="shared" si="54"/>
        <v>0</v>
      </c>
      <c r="J143" s="126">
        <f t="shared" si="54"/>
        <v>1136757033</v>
      </c>
      <c r="K143" s="126">
        <f t="shared" si="54"/>
        <v>1136757033</v>
      </c>
      <c r="L143" s="126">
        <f t="shared" si="54"/>
        <v>135205942</v>
      </c>
      <c r="M143" s="126">
        <f t="shared" si="54"/>
        <v>1001551091</v>
      </c>
      <c r="N143" s="126">
        <f t="shared" si="54"/>
        <v>1136757033</v>
      </c>
      <c r="O143" s="132">
        <f t="shared" si="54"/>
        <v>0</v>
      </c>
    </row>
    <row r="144" spans="1:15" ht="18" customHeight="1">
      <c r="A144" s="78"/>
      <c r="B144" s="78"/>
      <c r="C144" s="78"/>
      <c r="D144" s="78"/>
      <c r="E144" s="125" t="s">
        <v>170</v>
      </c>
      <c r="F144" s="126">
        <f t="shared" si="54"/>
        <v>2466029000</v>
      </c>
      <c r="G144" s="126">
        <f t="shared" si="54"/>
        <v>0</v>
      </c>
      <c r="H144" s="126">
        <f t="shared" si="54"/>
        <v>2466029000</v>
      </c>
      <c r="I144" s="127">
        <f t="shared" si="54"/>
        <v>0</v>
      </c>
      <c r="J144" s="126">
        <f t="shared" si="54"/>
        <v>1136757033</v>
      </c>
      <c r="K144" s="126">
        <f t="shared" si="54"/>
        <v>1136757033</v>
      </c>
      <c r="L144" s="126">
        <f t="shared" si="54"/>
        <v>135205942</v>
      </c>
      <c r="M144" s="126">
        <f t="shared" si="54"/>
        <v>1001551091</v>
      </c>
      <c r="N144" s="126">
        <f t="shared" si="54"/>
        <v>1136757033</v>
      </c>
      <c r="O144" s="132">
        <f t="shared" si="54"/>
        <v>0</v>
      </c>
    </row>
    <row r="145" spans="1:15" ht="34.5" customHeight="1">
      <c r="A145" s="78"/>
      <c r="B145" s="78"/>
      <c r="C145" s="78">
        <v>1</v>
      </c>
      <c r="D145" s="78"/>
      <c r="E145" s="186" t="s">
        <v>104</v>
      </c>
      <c r="F145" s="128">
        <v>2466029000</v>
      </c>
      <c r="G145" s="128">
        <v>0</v>
      </c>
      <c r="H145" s="128">
        <f>SUM(F145:G145)</f>
        <v>2466029000</v>
      </c>
      <c r="I145" s="187">
        <v>0</v>
      </c>
      <c r="J145" s="128">
        <v>1136757033</v>
      </c>
      <c r="K145" s="128">
        <f>SUM(I145:J145)</f>
        <v>1136757033</v>
      </c>
      <c r="L145" s="128">
        <v>135205942</v>
      </c>
      <c r="M145" s="128">
        <v>1001551091</v>
      </c>
      <c r="N145" s="128">
        <f>SUM(L145:M145)</f>
        <v>1136757033</v>
      </c>
      <c r="O145" s="129">
        <f>K145-N145</f>
        <v>0</v>
      </c>
    </row>
    <row r="146" spans="1:15" ht="18" customHeight="1">
      <c r="A146" s="78">
        <v>8</v>
      </c>
      <c r="B146" s="78"/>
      <c r="C146" s="78"/>
      <c r="D146" s="78"/>
      <c r="E146" s="190" t="s">
        <v>171</v>
      </c>
      <c r="F146" s="126">
        <f>F147+F153+F158</f>
        <v>7663808000</v>
      </c>
      <c r="G146" s="126">
        <f aca="true" t="shared" si="55" ref="G146:O146">G147+G153+G158</f>
        <v>0</v>
      </c>
      <c r="H146" s="126">
        <f t="shared" si="55"/>
        <v>7663808000</v>
      </c>
      <c r="I146" s="127">
        <f t="shared" si="55"/>
        <v>13205000</v>
      </c>
      <c r="J146" s="126">
        <f t="shared" si="55"/>
        <v>2074645457</v>
      </c>
      <c r="K146" s="126">
        <f t="shared" si="55"/>
        <v>2087850457</v>
      </c>
      <c r="L146" s="126">
        <f t="shared" si="55"/>
        <v>1037468728</v>
      </c>
      <c r="M146" s="126">
        <f t="shared" si="55"/>
        <v>269139584</v>
      </c>
      <c r="N146" s="126">
        <f t="shared" si="55"/>
        <v>1306608312</v>
      </c>
      <c r="O146" s="132">
        <f t="shared" si="55"/>
        <v>781242145</v>
      </c>
    </row>
    <row r="147" spans="1:15" ht="18" customHeight="1">
      <c r="A147" s="78"/>
      <c r="B147" s="78">
        <v>1</v>
      </c>
      <c r="C147" s="78"/>
      <c r="D147" s="78"/>
      <c r="E147" s="185" t="s">
        <v>172</v>
      </c>
      <c r="F147" s="126">
        <f aca="true" t="shared" si="56" ref="F147:O147">F148</f>
        <v>1895880000</v>
      </c>
      <c r="G147" s="126">
        <f t="shared" si="56"/>
        <v>0</v>
      </c>
      <c r="H147" s="126">
        <f t="shared" si="56"/>
        <v>1895880000</v>
      </c>
      <c r="I147" s="127">
        <f t="shared" si="56"/>
        <v>13205000</v>
      </c>
      <c r="J147" s="126">
        <f t="shared" si="56"/>
        <v>105842141</v>
      </c>
      <c r="K147" s="126">
        <f t="shared" si="56"/>
        <v>119047141</v>
      </c>
      <c r="L147" s="126">
        <f t="shared" si="56"/>
        <v>10303828</v>
      </c>
      <c r="M147" s="126">
        <f t="shared" si="56"/>
        <v>496056</v>
      </c>
      <c r="N147" s="126">
        <f t="shared" si="56"/>
        <v>10799884</v>
      </c>
      <c r="O147" s="132">
        <f t="shared" si="56"/>
        <v>108247257</v>
      </c>
    </row>
    <row r="148" spans="1:15" ht="18" customHeight="1">
      <c r="A148" s="78"/>
      <c r="B148" s="78"/>
      <c r="C148" s="78"/>
      <c r="D148" s="78"/>
      <c r="E148" s="125" t="s">
        <v>173</v>
      </c>
      <c r="F148" s="126">
        <f>F149+F151+F152</f>
        <v>1895880000</v>
      </c>
      <c r="G148" s="126">
        <f aca="true" t="shared" si="57" ref="G148:O148">G149+G151+G152</f>
        <v>0</v>
      </c>
      <c r="H148" s="126">
        <f t="shared" si="57"/>
        <v>1895880000</v>
      </c>
      <c r="I148" s="127">
        <f t="shared" si="57"/>
        <v>13205000</v>
      </c>
      <c r="J148" s="126">
        <f t="shared" si="57"/>
        <v>105842141</v>
      </c>
      <c r="K148" s="126">
        <f t="shared" si="57"/>
        <v>119047141</v>
      </c>
      <c r="L148" s="126">
        <f t="shared" si="57"/>
        <v>10303828</v>
      </c>
      <c r="M148" s="126">
        <f t="shared" si="57"/>
        <v>496056</v>
      </c>
      <c r="N148" s="126">
        <f t="shared" si="57"/>
        <v>10799884</v>
      </c>
      <c r="O148" s="132">
        <f t="shared" si="57"/>
        <v>108247257</v>
      </c>
    </row>
    <row r="149" spans="1:15" ht="34.5" customHeight="1">
      <c r="A149" s="78"/>
      <c r="B149" s="78"/>
      <c r="C149" s="78">
        <v>1</v>
      </c>
      <c r="D149" s="78"/>
      <c r="E149" s="186" t="s">
        <v>104</v>
      </c>
      <c r="F149" s="128">
        <f aca="true" t="shared" si="58" ref="F149:O149">F150</f>
        <v>1770982000</v>
      </c>
      <c r="G149" s="128">
        <f t="shared" si="58"/>
        <v>0</v>
      </c>
      <c r="H149" s="128">
        <f t="shared" si="58"/>
        <v>1770982000</v>
      </c>
      <c r="I149" s="187">
        <f t="shared" si="58"/>
        <v>13190000</v>
      </c>
      <c r="J149" s="128">
        <f t="shared" si="58"/>
        <v>105330787</v>
      </c>
      <c r="K149" s="128">
        <f t="shared" si="58"/>
        <v>118520787</v>
      </c>
      <c r="L149" s="128">
        <f t="shared" si="58"/>
        <v>10277407</v>
      </c>
      <c r="M149" s="128">
        <f t="shared" si="58"/>
        <v>496056</v>
      </c>
      <c r="N149" s="128">
        <f t="shared" si="58"/>
        <v>10773463</v>
      </c>
      <c r="O149" s="129">
        <f t="shared" si="58"/>
        <v>107747324</v>
      </c>
    </row>
    <row r="150" spans="1:15" ht="34.5" customHeight="1">
      <c r="A150" s="78"/>
      <c r="B150" s="78"/>
      <c r="C150" s="78"/>
      <c r="D150" s="78">
        <v>1</v>
      </c>
      <c r="E150" s="188" t="s">
        <v>174</v>
      </c>
      <c r="F150" s="128">
        <v>1770982000</v>
      </c>
      <c r="G150" s="128">
        <v>0</v>
      </c>
      <c r="H150" s="128">
        <f>SUM(F150:G150)</f>
        <v>1770982000</v>
      </c>
      <c r="I150" s="187">
        <v>13190000</v>
      </c>
      <c r="J150" s="128">
        <v>105330787</v>
      </c>
      <c r="K150" s="128">
        <f>SUM(I150:J150)</f>
        <v>118520787</v>
      </c>
      <c r="L150" s="128">
        <v>10277407</v>
      </c>
      <c r="M150" s="128">
        <v>496056</v>
      </c>
      <c r="N150" s="128">
        <f>SUM(L150:M150)</f>
        <v>10773463</v>
      </c>
      <c r="O150" s="129">
        <f>K150-N150</f>
        <v>107747324</v>
      </c>
    </row>
    <row r="151" spans="1:15" ht="18" customHeight="1">
      <c r="A151" s="78"/>
      <c r="B151" s="78"/>
      <c r="C151" s="78">
        <v>2</v>
      </c>
      <c r="D151" s="78"/>
      <c r="E151" s="186" t="s">
        <v>165</v>
      </c>
      <c r="F151" s="128">
        <v>31878000</v>
      </c>
      <c r="G151" s="128">
        <v>0</v>
      </c>
      <c r="H151" s="128">
        <f>SUM(F151:G151)</f>
        <v>31878000</v>
      </c>
      <c r="I151" s="187">
        <v>15000</v>
      </c>
      <c r="J151" s="128">
        <v>63560</v>
      </c>
      <c r="K151" s="128">
        <f>SUM(I151:J151)</f>
        <v>78560</v>
      </c>
      <c r="L151" s="128">
        <v>26421</v>
      </c>
      <c r="M151" s="128">
        <v>0</v>
      </c>
      <c r="N151" s="128">
        <f>SUM(L151:M151)</f>
        <v>26421</v>
      </c>
      <c r="O151" s="129">
        <f>K151-N151</f>
        <v>52139</v>
      </c>
    </row>
    <row r="152" spans="1:15" ht="18" customHeight="1">
      <c r="A152" s="78"/>
      <c r="B152" s="78"/>
      <c r="C152" s="78">
        <v>3</v>
      </c>
      <c r="D152" s="78"/>
      <c r="E152" s="186" t="s">
        <v>103</v>
      </c>
      <c r="F152" s="128">
        <v>93020000</v>
      </c>
      <c r="G152" s="128">
        <v>0</v>
      </c>
      <c r="H152" s="128">
        <f>SUM(F152:G152)</f>
        <v>93020000</v>
      </c>
      <c r="I152" s="187">
        <v>0</v>
      </c>
      <c r="J152" s="128">
        <v>447794</v>
      </c>
      <c r="K152" s="128">
        <f>SUM(I152:J152)</f>
        <v>447794</v>
      </c>
      <c r="L152" s="128">
        <v>0</v>
      </c>
      <c r="M152" s="128">
        <v>0</v>
      </c>
      <c r="N152" s="128">
        <f>SUM(L152:M152)</f>
        <v>0</v>
      </c>
      <c r="O152" s="129">
        <f>K152-N152</f>
        <v>447794</v>
      </c>
    </row>
    <row r="153" spans="1:15" ht="18" customHeight="1">
      <c r="A153" s="78"/>
      <c r="B153" s="78">
        <v>2</v>
      </c>
      <c r="C153" s="78"/>
      <c r="D153" s="78"/>
      <c r="E153" s="185" t="s">
        <v>175</v>
      </c>
      <c r="F153" s="126">
        <f aca="true" t="shared" si="59" ref="F153:O154">F154</f>
        <v>5738148000</v>
      </c>
      <c r="G153" s="126">
        <f t="shared" si="59"/>
        <v>0</v>
      </c>
      <c r="H153" s="126">
        <f t="shared" si="59"/>
        <v>5738148000</v>
      </c>
      <c r="I153" s="127">
        <f t="shared" si="59"/>
        <v>0</v>
      </c>
      <c r="J153" s="126">
        <f t="shared" si="59"/>
        <v>1968359193</v>
      </c>
      <c r="K153" s="126">
        <f t="shared" si="59"/>
        <v>1968359193</v>
      </c>
      <c r="L153" s="126">
        <f t="shared" si="59"/>
        <v>1027164900</v>
      </c>
      <c r="M153" s="126">
        <f t="shared" si="59"/>
        <v>268643528</v>
      </c>
      <c r="N153" s="126">
        <f t="shared" si="59"/>
        <v>1295808428</v>
      </c>
      <c r="O153" s="132">
        <f t="shared" si="59"/>
        <v>672550765</v>
      </c>
    </row>
    <row r="154" spans="1:15" ht="18" customHeight="1">
      <c r="A154" s="78"/>
      <c r="B154" s="78"/>
      <c r="C154" s="78"/>
      <c r="D154" s="78"/>
      <c r="E154" s="125" t="s">
        <v>173</v>
      </c>
      <c r="F154" s="126">
        <f t="shared" si="59"/>
        <v>5738148000</v>
      </c>
      <c r="G154" s="126">
        <f t="shared" si="59"/>
        <v>0</v>
      </c>
      <c r="H154" s="126">
        <f t="shared" si="59"/>
        <v>5738148000</v>
      </c>
      <c r="I154" s="127">
        <f t="shared" si="59"/>
        <v>0</v>
      </c>
      <c r="J154" s="126">
        <f t="shared" si="59"/>
        <v>1968359193</v>
      </c>
      <c r="K154" s="126">
        <f t="shared" si="59"/>
        <v>1968359193</v>
      </c>
      <c r="L154" s="126">
        <f t="shared" si="59"/>
        <v>1027164900</v>
      </c>
      <c r="M154" s="126">
        <f t="shared" si="59"/>
        <v>268643528</v>
      </c>
      <c r="N154" s="126">
        <f t="shared" si="59"/>
        <v>1295808428</v>
      </c>
      <c r="O154" s="132">
        <f t="shared" si="59"/>
        <v>672550765</v>
      </c>
    </row>
    <row r="155" spans="1:15" ht="18" customHeight="1">
      <c r="A155" s="78"/>
      <c r="B155" s="78"/>
      <c r="C155" s="78">
        <v>1</v>
      </c>
      <c r="D155" s="78"/>
      <c r="E155" s="186" t="s">
        <v>117</v>
      </c>
      <c r="F155" s="128">
        <f>SUM(F156:F157)</f>
        <v>5738148000</v>
      </c>
      <c r="G155" s="128">
        <f aca="true" t="shared" si="60" ref="G155:O155">SUM(G156:G157)</f>
        <v>0</v>
      </c>
      <c r="H155" s="128">
        <f t="shared" si="60"/>
        <v>5738148000</v>
      </c>
      <c r="I155" s="187">
        <f t="shared" si="60"/>
        <v>0</v>
      </c>
      <c r="J155" s="128">
        <f t="shared" si="60"/>
        <v>1968359193</v>
      </c>
      <c r="K155" s="128">
        <f t="shared" si="60"/>
        <v>1968359193</v>
      </c>
      <c r="L155" s="128">
        <f t="shared" si="60"/>
        <v>1027164900</v>
      </c>
      <c r="M155" s="128">
        <f t="shared" si="60"/>
        <v>268643528</v>
      </c>
      <c r="N155" s="128">
        <f t="shared" si="60"/>
        <v>1295808428</v>
      </c>
      <c r="O155" s="129">
        <f t="shared" si="60"/>
        <v>672550765</v>
      </c>
    </row>
    <row r="156" spans="1:15" ht="34.5" customHeight="1">
      <c r="A156" s="78"/>
      <c r="B156" s="78"/>
      <c r="C156" s="78"/>
      <c r="D156" s="78">
        <v>1</v>
      </c>
      <c r="E156" s="188" t="s">
        <v>176</v>
      </c>
      <c r="F156" s="128">
        <v>5706148000</v>
      </c>
      <c r="G156" s="128">
        <v>0</v>
      </c>
      <c r="H156" s="128">
        <f>SUM(F156:G156)</f>
        <v>5706148000</v>
      </c>
      <c r="I156" s="187">
        <v>0</v>
      </c>
      <c r="J156" s="128">
        <v>1968359193</v>
      </c>
      <c r="K156" s="128">
        <f>SUM(I156:J156)</f>
        <v>1968359193</v>
      </c>
      <c r="L156" s="128">
        <v>1027164900</v>
      </c>
      <c r="M156" s="128">
        <v>268643528</v>
      </c>
      <c r="N156" s="128">
        <f>SUM(L156:M156)</f>
        <v>1295808428</v>
      </c>
      <c r="O156" s="129">
        <f>K156-N156</f>
        <v>672550765</v>
      </c>
    </row>
    <row r="157" spans="1:15" ht="34.5" customHeight="1">
      <c r="A157" s="78"/>
      <c r="B157" s="78"/>
      <c r="C157" s="78"/>
      <c r="D157" s="78">
        <v>2</v>
      </c>
      <c r="E157" s="188" t="s">
        <v>177</v>
      </c>
      <c r="F157" s="128">
        <v>32000000</v>
      </c>
      <c r="G157" s="128">
        <v>0</v>
      </c>
      <c r="H157" s="128">
        <f>SUM(F157:G157)</f>
        <v>32000000</v>
      </c>
      <c r="I157" s="187">
        <v>0</v>
      </c>
      <c r="J157" s="128">
        <v>0</v>
      </c>
      <c r="K157" s="128">
        <f>SUM(I157:J157)</f>
        <v>0</v>
      </c>
      <c r="L157" s="128">
        <v>0</v>
      </c>
      <c r="M157" s="128">
        <v>0</v>
      </c>
      <c r="N157" s="128">
        <f>SUM(L157:M157)</f>
        <v>0</v>
      </c>
      <c r="O157" s="129">
        <f>K157-N157</f>
        <v>0</v>
      </c>
    </row>
    <row r="158" spans="1:15" ht="18" customHeight="1">
      <c r="A158" s="78"/>
      <c r="B158" s="78">
        <v>3</v>
      </c>
      <c r="C158" s="78"/>
      <c r="D158" s="78"/>
      <c r="E158" s="185" t="s">
        <v>178</v>
      </c>
      <c r="F158" s="126">
        <f aca="true" t="shared" si="61" ref="F158:O159">F159</f>
        <v>29780000</v>
      </c>
      <c r="G158" s="126">
        <f t="shared" si="61"/>
        <v>0</v>
      </c>
      <c r="H158" s="126">
        <f t="shared" si="61"/>
        <v>29780000</v>
      </c>
      <c r="I158" s="127">
        <f t="shared" si="61"/>
        <v>0</v>
      </c>
      <c r="J158" s="126">
        <f t="shared" si="61"/>
        <v>444123</v>
      </c>
      <c r="K158" s="126">
        <f t="shared" si="61"/>
        <v>444123</v>
      </c>
      <c r="L158" s="126">
        <f t="shared" si="61"/>
        <v>0</v>
      </c>
      <c r="M158" s="126">
        <f t="shared" si="61"/>
        <v>0</v>
      </c>
      <c r="N158" s="126">
        <f t="shared" si="61"/>
        <v>0</v>
      </c>
      <c r="O158" s="132">
        <f t="shared" si="61"/>
        <v>444123</v>
      </c>
    </row>
    <row r="159" spans="1:15" ht="18" customHeight="1">
      <c r="A159" s="78"/>
      <c r="B159" s="78"/>
      <c r="C159" s="78"/>
      <c r="D159" s="78"/>
      <c r="E159" s="125" t="s">
        <v>173</v>
      </c>
      <c r="F159" s="126">
        <f t="shared" si="61"/>
        <v>29780000</v>
      </c>
      <c r="G159" s="126">
        <f t="shared" si="61"/>
        <v>0</v>
      </c>
      <c r="H159" s="126">
        <f t="shared" si="61"/>
        <v>29780000</v>
      </c>
      <c r="I159" s="127">
        <f t="shared" si="61"/>
        <v>0</v>
      </c>
      <c r="J159" s="126">
        <f t="shared" si="61"/>
        <v>444123</v>
      </c>
      <c r="K159" s="126">
        <f t="shared" si="61"/>
        <v>444123</v>
      </c>
      <c r="L159" s="126">
        <f t="shared" si="61"/>
        <v>0</v>
      </c>
      <c r="M159" s="126">
        <f t="shared" si="61"/>
        <v>0</v>
      </c>
      <c r="N159" s="126">
        <f t="shared" si="61"/>
        <v>0</v>
      </c>
      <c r="O159" s="132">
        <f t="shared" si="61"/>
        <v>444123</v>
      </c>
    </row>
    <row r="160" spans="1:15" ht="18" customHeight="1">
      <c r="A160" s="78"/>
      <c r="B160" s="78"/>
      <c r="C160" s="78">
        <v>1</v>
      </c>
      <c r="D160" s="78"/>
      <c r="E160" s="186" t="s">
        <v>103</v>
      </c>
      <c r="F160" s="128">
        <v>29780000</v>
      </c>
      <c r="G160" s="128">
        <v>0</v>
      </c>
      <c r="H160" s="128">
        <f>SUM(F160:G160)</f>
        <v>29780000</v>
      </c>
      <c r="I160" s="187">
        <v>0</v>
      </c>
      <c r="J160" s="128">
        <v>444123</v>
      </c>
      <c r="K160" s="128">
        <f>SUM(I160:J160)</f>
        <v>444123</v>
      </c>
      <c r="L160" s="128">
        <v>0</v>
      </c>
      <c r="M160" s="128">
        <v>0</v>
      </c>
      <c r="N160" s="128">
        <f>SUM(L160:M160)</f>
        <v>0</v>
      </c>
      <c r="O160" s="129">
        <f>K160-N160</f>
        <v>444123</v>
      </c>
    </row>
    <row r="161" spans="1:15" ht="33" customHeight="1" thickBot="1">
      <c r="A161" s="130">
        <v>9</v>
      </c>
      <c r="B161" s="130"/>
      <c r="C161" s="130"/>
      <c r="D161" s="130"/>
      <c r="E161" s="200" t="s">
        <v>179</v>
      </c>
      <c r="F161" s="192">
        <v>3000000000</v>
      </c>
      <c r="G161" s="196">
        <f>-(723315000)</f>
        <v>-723315000</v>
      </c>
      <c r="H161" s="192">
        <f>SUM(F161:G161)</f>
        <v>2276685000</v>
      </c>
      <c r="I161" s="193">
        <v>0</v>
      </c>
      <c r="J161" s="192">
        <v>0</v>
      </c>
      <c r="K161" s="192">
        <f>SUM(I161:J161)</f>
        <v>0</v>
      </c>
      <c r="L161" s="192">
        <v>0</v>
      </c>
      <c r="M161" s="192">
        <v>0</v>
      </c>
      <c r="N161" s="196">
        <f>SUM(L161:M161)</f>
        <v>0</v>
      </c>
      <c r="O161" s="198">
        <f>K161-N161</f>
        <v>0</v>
      </c>
    </row>
    <row r="162" spans="1:15" ht="16.5">
      <c r="A162" s="115"/>
      <c r="B162" s="115"/>
      <c r="C162" s="115"/>
      <c r="D162" s="115"/>
      <c r="E162" s="116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</row>
    <row r="163" spans="1:15" ht="16.5">
      <c r="A163" s="115"/>
      <c r="B163" s="115"/>
      <c r="C163" s="115"/>
      <c r="D163" s="115"/>
      <c r="E163" s="116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</row>
    <row r="164" spans="1:15" ht="16.5">
      <c r="A164" s="115"/>
      <c r="B164" s="115"/>
      <c r="C164" s="115"/>
      <c r="D164" s="115"/>
      <c r="E164" s="116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</row>
    <row r="165" spans="1:15" ht="16.5">
      <c r="A165" s="115"/>
      <c r="B165" s="115"/>
      <c r="C165" s="115"/>
      <c r="D165" s="115"/>
      <c r="E165" s="116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</row>
    <row r="166" spans="1:15" ht="16.5">
      <c r="A166" s="115"/>
      <c r="B166" s="115"/>
      <c r="C166" s="115"/>
      <c r="D166" s="115"/>
      <c r="E166" s="116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</row>
    <row r="167" spans="1:15" ht="16.5">
      <c r="A167" s="115"/>
      <c r="B167" s="115"/>
      <c r="C167" s="115"/>
      <c r="D167" s="115"/>
      <c r="E167" s="116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</row>
    <row r="168" spans="1:15" ht="16.5">
      <c r="A168" s="115"/>
      <c r="B168" s="115"/>
      <c r="C168" s="115"/>
      <c r="D168" s="115"/>
      <c r="E168" s="116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</row>
    <row r="169" spans="1:15" ht="16.5">
      <c r="A169" s="115"/>
      <c r="B169" s="115"/>
      <c r="C169" s="115"/>
      <c r="D169" s="115"/>
      <c r="E169" s="116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</row>
    <row r="170" spans="1:15" ht="16.5">
      <c r="A170" s="115"/>
      <c r="B170" s="115"/>
      <c r="C170" s="115"/>
      <c r="D170" s="115"/>
      <c r="E170" s="116"/>
      <c r="F170" s="114"/>
      <c r="G170" s="114"/>
      <c r="H170" s="114"/>
      <c r="I170" s="114"/>
      <c r="J170" s="114"/>
      <c r="K170" s="114"/>
      <c r="L170" s="114"/>
      <c r="M170" s="114"/>
      <c r="N170" s="114"/>
      <c r="O170" s="114"/>
    </row>
    <row r="171" spans="1:15" ht="16.5">
      <c r="A171" s="115"/>
      <c r="B171" s="115"/>
      <c r="C171" s="115"/>
      <c r="D171" s="115"/>
      <c r="E171" s="116"/>
      <c r="F171" s="114"/>
      <c r="G171" s="114"/>
      <c r="H171" s="114"/>
      <c r="I171" s="114"/>
      <c r="J171" s="114"/>
      <c r="K171" s="114"/>
      <c r="L171" s="114"/>
      <c r="M171" s="114"/>
      <c r="N171" s="114"/>
      <c r="O171" s="114"/>
    </row>
    <row r="172" spans="1:15" ht="16.5">
      <c r="A172" s="115"/>
      <c r="B172" s="115"/>
      <c r="C172" s="115"/>
      <c r="D172" s="115"/>
      <c r="E172" s="116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</row>
    <row r="173" spans="1:15" ht="16.5">
      <c r="A173" s="115"/>
      <c r="B173" s="115"/>
      <c r="C173" s="115"/>
      <c r="D173" s="115"/>
      <c r="E173" s="116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</row>
    <row r="174" spans="1:15" ht="16.5">
      <c r="A174" s="115"/>
      <c r="B174" s="115"/>
      <c r="C174" s="115"/>
      <c r="D174" s="115"/>
      <c r="E174" s="116"/>
      <c r="F174" s="114"/>
      <c r="G174" s="114"/>
      <c r="H174" s="114"/>
      <c r="I174" s="114"/>
      <c r="J174" s="114"/>
      <c r="K174" s="114"/>
      <c r="L174" s="114"/>
      <c r="M174" s="114"/>
      <c r="N174" s="114"/>
      <c r="O174" s="114"/>
    </row>
    <row r="175" spans="1:15" ht="16.5">
      <c r="A175" s="115"/>
      <c r="B175" s="115"/>
      <c r="C175" s="115"/>
      <c r="D175" s="115"/>
      <c r="E175" s="116"/>
      <c r="F175" s="114"/>
      <c r="G175" s="114"/>
      <c r="H175" s="114"/>
      <c r="I175" s="114"/>
      <c r="J175" s="114"/>
      <c r="K175" s="114"/>
      <c r="L175" s="114"/>
      <c r="M175" s="114"/>
      <c r="N175" s="114"/>
      <c r="O175" s="114"/>
    </row>
    <row r="176" spans="1:15" ht="16.5">
      <c r="A176" s="115"/>
      <c r="B176" s="115"/>
      <c r="C176" s="115"/>
      <c r="D176" s="115"/>
      <c r="E176" s="116"/>
      <c r="F176" s="114"/>
      <c r="G176" s="114"/>
      <c r="H176" s="114"/>
      <c r="I176" s="114"/>
      <c r="J176" s="114"/>
      <c r="K176" s="114"/>
      <c r="L176" s="114"/>
      <c r="M176" s="114"/>
      <c r="N176" s="114"/>
      <c r="O176" s="114"/>
    </row>
    <row r="177" spans="1:15" ht="16.5">
      <c r="A177" s="115"/>
      <c r="B177" s="115"/>
      <c r="C177" s="115"/>
      <c r="D177" s="115"/>
      <c r="E177" s="116"/>
      <c r="F177" s="114"/>
      <c r="G177" s="114"/>
      <c r="H177" s="114"/>
      <c r="I177" s="114"/>
      <c r="J177" s="114"/>
      <c r="K177" s="114"/>
      <c r="L177" s="114"/>
      <c r="M177" s="114"/>
      <c r="N177" s="114"/>
      <c r="O177" s="114"/>
    </row>
    <row r="178" spans="1:15" ht="16.5">
      <c r="A178" s="115"/>
      <c r="B178" s="115"/>
      <c r="C178" s="115"/>
      <c r="D178" s="115"/>
      <c r="E178" s="116"/>
      <c r="F178" s="114"/>
      <c r="G178" s="114"/>
      <c r="H178" s="114"/>
      <c r="I178" s="114"/>
      <c r="J178" s="114"/>
      <c r="K178" s="114"/>
      <c r="L178" s="114"/>
      <c r="M178" s="114"/>
      <c r="N178" s="114"/>
      <c r="O178" s="114"/>
    </row>
    <row r="179" spans="1:15" ht="16.5">
      <c r="A179" s="115"/>
      <c r="B179" s="115"/>
      <c r="C179" s="115"/>
      <c r="D179" s="115"/>
      <c r="E179" s="116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</row>
    <row r="180" spans="1:15" ht="16.5">
      <c r="A180" s="115"/>
      <c r="B180" s="115"/>
      <c r="C180" s="115"/>
      <c r="D180" s="115"/>
      <c r="E180" s="116"/>
      <c r="F180" s="114"/>
      <c r="G180" s="114"/>
      <c r="H180" s="114"/>
      <c r="I180" s="114"/>
      <c r="J180" s="114"/>
      <c r="K180" s="114"/>
      <c r="L180" s="114"/>
      <c r="M180" s="114"/>
      <c r="N180" s="114"/>
      <c r="O180" s="114"/>
    </row>
    <row r="181" spans="1:15" ht="16.5">
      <c r="A181" s="115"/>
      <c r="B181" s="115"/>
      <c r="C181" s="115"/>
      <c r="D181" s="115"/>
      <c r="E181" s="116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</row>
    <row r="182" spans="1:15" ht="16.5">
      <c r="A182" s="115"/>
      <c r="B182" s="115"/>
      <c r="C182" s="115"/>
      <c r="D182" s="115"/>
      <c r="E182" s="116"/>
      <c r="F182" s="114"/>
      <c r="G182" s="114"/>
      <c r="H182" s="114"/>
      <c r="I182" s="114"/>
      <c r="J182" s="114"/>
      <c r="K182" s="114"/>
      <c r="L182" s="114"/>
      <c r="M182" s="114"/>
      <c r="N182" s="114"/>
      <c r="O182" s="114"/>
    </row>
    <row r="183" spans="1:15" ht="16.5">
      <c r="A183" s="115"/>
      <c r="B183" s="115"/>
      <c r="C183" s="115"/>
      <c r="D183" s="115"/>
      <c r="E183" s="116"/>
      <c r="F183" s="114"/>
      <c r="G183" s="114"/>
      <c r="H183" s="114"/>
      <c r="I183" s="114"/>
      <c r="J183" s="114"/>
      <c r="K183" s="114"/>
      <c r="L183" s="114"/>
      <c r="M183" s="114"/>
      <c r="N183" s="114"/>
      <c r="O183" s="114"/>
    </row>
    <row r="184" spans="1:15" ht="16.5">
      <c r="A184" s="115"/>
      <c r="B184" s="115"/>
      <c r="C184" s="115"/>
      <c r="D184" s="115"/>
      <c r="E184" s="116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</row>
    <row r="185" spans="1:15" ht="16.5">
      <c r="A185" s="115"/>
      <c r="B185" s="115"/>
      <c r="C185" s="115"/>
      <c r="D185" s="115"/>
      <c r="E185" s="116"/>
      <c r="F185" s="114"/>
      <c r="G185" s="114"/>
      <c r="H185" s="114"/>
      <c r="I185" s="114"/>
      <c r="J185" s="114"/>
      <c r="K185" s="114"/>
      <c r="L185" s="114"/>
      <c r="M185" s="114"/>
      <c r="N185" s="114"/>
      <c r="O185" s="114"/>
    </row>
    <row r="186" spans="1:15" ht="16.5">
      <c r="A186" s="115"/>
      <c r="B186" s="115"/>
      <c r="C186" s="115"/>
      <c r="D186" s="115"/>
      <c r="E186" s="116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</row>
    <row r="187" spans="1:15" ht="16.5">
      <c r="A187" s="115"/>
      <c r="B187" s="115"/>
      <c r="C187" s="115"/>
      <c r="D187" s="115"/>
      <c r="E187" s="116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</row>
    <row r="188" spans="1:15" ht="16.5">
      <c r="A188" s="115"/>
      <c r="B188" s="115"/>
      <c r="C188" s="115"/>
      <c r="D188" s="115"/>
      <c r="E188" s="116"/>
      <c r="F188" s="114"/>
      <c r="G188" s="114"/>
      <c r="H188" s="114"/>
      <c r="I188" s="114"/>
      <c r="J188" s="114"/>
      <c r="K188" s="114"/>
      <c r="L188" s="114"/>
      <c r="M188" s="114"/>
      <c r="N188" s="114"/>
      <c r="O188" s="114"/>
    </row>
    <row r="189" spans="1:15" ht="16.5">
      <c r="A189" s="115"/>
      <c r="B189" s="115"/>
      <c r="C189" s="115"/>
      <c r="D189" s="115"/>
      <c r="E189" s="116"/>
      <c r="F189" s="114"/>
      <c r="G189" s="114"/>
      <c r="H189" s="114"/>
      <c r="I189" s="114"/>
      <c r="J189" s="114"/>
      <c r="K189" s="114"/>
      <c r="L189" s="114"/>
      <c r="M189" s="114"/>
      <c r="N189" s="114"/>
      <c r="O189" s="114"/>
    </row>
    <row r="190" spans="1:15" ht="16.5">
      <c r="A190" s="115"/>
      <c r="B190" s="115"/>
      <c r="C190" s="115"/>
      <c r="D190" s="115"/>
      <c r="E190" s="116"/>
      <c r="F190" s="114"/>
      <c r="G190" s="114"/>
      <c r="H190" s="114"/>
      <c r="I190" s="114"/>
      <c r="J190" s="114"/>
      <c r="K190" s="114"/>
      <c r="L190" s="114"/>
      <c r="M190" s="114"/>
      <c r="N190" s="114"/>
      <c r="O190" s="114"/>
    </row>
    <row r="191" spans="1:15" ht="16.5">
      <c r="A191" s="115"/>
      <c r="B191" s="115"/>
      <c r="C191" s="115"/>
      <c r="D191" s="115"/>
      <c r="E191" s="116"/>
      <c r="F191" s="114"/>
      <c r="G191" s="114"/>
      <c r="H191" s="114"/>
      <c r="I191" s="114"/>
      <c r="J191" s="114"/>
      <c r="K191" s="114"/>
      <c r="L191" s="114"/>
      <c r="M191" s="114"/>
      <c r="N191" s="114"/>
      <c r="O191" s="114"/>
    </row>
    <row r="192" spans="1:15" ht="16.5">
      <c r="A192" s="115"/>
      <c r="B192" s="115"/>
      <c r="C192" s="115"/>
      <c r="D192" s="115"/>
      <c r="E192" s="116"/>
      <c r="F192" s="114"/>
      <c r="G192" s="114"/>
      <c r="H192" s="114"/>
      <c r="I192" s="114"/>
      <c r="J192" s="114"/>
      <c r="K192" s="114"/>
      <c r="L192" s="114"/>
      <c r="M192" s="114"/>
      <c r="N192" s="114"/>
      <c r="O192" s="114"/>
    </row>
    <row r="193" spans="1:15" ht="16.5">
      <c r="A193" s="115"/>
      <c r="B193" s="115"/>
      <c r="C193" s="115"/>
      <c r="D193" s="115"/>
      <c r="E193" s="116"/>
      <c r="F193" s="114"/>
      <c r="G193" s="114"/>
      <c r="H193" s="114"/>
      <c r="I193" s="114"/>
      <c r="J193" s="114"/>
      <c r="K193" s="114"/>
      <c r="L193" s="114"/>
      <c r="M193" s="114"/>
      <c r="N193" s="114"/>
      <c r="O193" s="114"/>
    </row>
    <row r="194" spans="1:15" ht="16.5">
      <c r="A194" s="115"/>
      <c r="B194" s="115"/>
      <c r="C194" s="115"/>
      <c r="D194" s="115"/>
      <c r="E194" s="116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</row>
    <row r="195" spans="1:15" ht="16.5">
      <c r="A195" s="115"/>
      <c r="B195" s="115"/>
      <c r="C195" s="115"/>
      <c r="D195" s="115"/>
      <c r="E195" s="116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</row>
    <row r="196" spans="1:15" ht="16.5">
      <c r="A196" s="115"/>
      <c r="B196" s="115"/>
      <c r="C196" s="115"/>
      <c r="D196" s="115"/>
      <c r="E196" s="116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</row>
    <row r="197" spans="1:15" ht="16.5">
      <c r="A197" s="115"/>
      <c r="B197" s="115"/>
      <c r="C197" s="115"/>
      <c r="D197" s="115"/>
      <c r="E197" s="116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</row>
    <row r="198" spans="1:15" ht="16.5">
      <c r="A198" s="115"/>
      <c r="B198" s="115"/>
      <c r="C198" s="115"/>
      <c r="D198" s="115"/>
      <c r="E198" s="116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</row>
    <row r="199" spans="1:15" ht="16.5">
      <c r="A199" s="115"/>
      <c r="B199" s="115"/>
      <c r="C199" s="115"/>
      <c r="D199" s="115"/>
      <c r="E199" s="116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</row>
    <row r="200" spans="1:15" ht="16.5">
      <c r="A200" s="115"/>
      <c r="B200" s="115"/>
      <c r="C200" s="115"/>
      <c r="D200" s="115"/>
      <c r="E200" s="116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</row>
    <row r="201" spans="1:15" ht="16.5">
      <c r="A201" s="115"/>
      <c r="B201" s="115"/>
      <c r="C201" s="115"/>
      <c r="D201" s="115"/>
      <c r="E201" s="116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</row>
    <row r="202" spans="1:15" ht="16.5">
      <c r="A202" s="115"/>
      <c r="B202" s="115"/>
      <c r="C202" s="115"/>
      <c r="D202" s="115"/>
      <c r="E202" s="116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</row>
    <row r="203" spans="1:15" ht="16.5">
      <c r="A203" s="115"/>
      <c r="B203" s="115"/>
      <c r="C203" s="115"/>
      <c r="D203" s="115"/>
      <c r="E203" s="116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</row>
    <row r="204" spans="1:15" ht="16.5">
      <c r="A204" s="115"/>
      <c r="B204" s="115"/>
      <c r="C204" s="115"/>
      <c r="D204" s="115"/>
      <c r="E204" s="116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</row>
    <row r="205" spans="1:15" ht="16.5">
      <c r="A205" s="115"/>
      <c r="B205" s="115"/>
      <c r="C205" s="115"/>
      <c r="D205" s="115"/>
      <c r="E205" s="116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</row>
    <row r="206" spans="1:15" ht="16.5">
      <c r="A206" s="115"/>
      <c r="B206" s="115"/>
      <c r="C206" s="115"/>
      <c r="D206" s="115"/>
      <c r="E206" s="116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</row>
    <row r="207" spans="1:15" ht="16.5">
      <c r="A207" s="115"/>
      <c r="B207" s="115"/>
      <c r="C207" s="115"/>
      <c r="D207" s="115"/>
      <c r="E207" s="116"/>
      <c r="F207" s="114"/>
      <c r="G207" s="114"/>
      <c r="H207" s="114"/>
      <c r="I207" s="114"/>
      <c r="J207" s="114"/>
      <c r="K207" s="114"/>
      <c r="L207" s="114"/>
      <c r="M207" s="114"/>
      <c r="N207" s="114"/>
      <c r="O207" s="114"/>
    </row>
    <row r="208" spans="1:15" ht="16.5">
      <c r="A208" s="115"/>
      <c r="B208" s="115"/>
      <c r="C208" s="115"/>
      <c r="D208" s="115"/>
      <c r="E208" s="116"/>
      <c r="F208" s="114"/>
      <c r="G208" s="114"/>
      <c r="H208" s="114"/>
      <c r="I208" s="114"/>
      <c r="J208" s="114"/>
      <c r="K208" s="114"/>
      <c r="L208" s="114"/>
      <c r="M208" s="114"/>
      <c r="N208" s="114"/>
      <c r="O208" s="114"/>
    </row>
    <row r="209" spans="1:15" ht="16.5">
      <c r="A209" s="115"/>
      <c r="B209" s="115"/>
      <c r="C209" s="115"/>
      <c r="D209" s="115"/>
      <c r="E209" s="116"/>
      <c r="F209" s="114"/>
      <c r="G209" s="114"/>
      <c r="H209" s="114"/>
      <c r="I209" s="114"/>
      <c r="J209" s="114"/>
      <c r="K209" s="114"/>
      <c r="L209" s="114"/>
      <c r="M209" s="114"/>
      <c r="N209" s="114"/>
      <c r="O209" s="114"/>
    </row>
    <row r="210" spans="1:15" ht="16.5">
      <c r="A210" s="115"/>
      <c r="B210" s="115"/>
      <c r="C210" s="115"/>
      <c r="D210" s="115"/>
      <c r="E210" s="116"/>
      <c r="F210" s="114"/>
      <c r="G210" s="114"/>
      <c r="H210" s="114"/>
      <c r="I210" s="114"/>
      <c r="J210" s="114"/>
      <c r="K210" s="114"/>
      <c r="L210" s="114"/>
      <c r="M210" s="114"/>
      <c r="N210" s="114"/>
      <c r="O210" s="114"/>
    </row>
    <row r="211" spans="1:15" ht="16.5">
      <c r="A211" s="115"/>
      <c r="B211" s="115"/>
      <c r="C211" s="115"/>
      <c r="D211" s="115"/>
      <c r="E211" s="116"/>
      <c r="F211" s="114"/>
      <c r="G211" s="114"/>
      <c r="H211" s="114"/>
      <c r="I211" s="114"/>
      <c r="J211" s="114"/>
      <c r="K211" s="114"/>
      <c r="L211" s="114"/>
      <c r="M211" s="114"/>
      <c r="N211" s="114"/>
      <c r="O211" s="114"/>
    </row>
    <row r="212" spans="1:15" ht="16.5">
      <c r="A212" s="115"/>
      <c r="B212" s="115"/>
      <c r="C212" s="115"/>
      <c r="D212" s="115"/>
      <c r="E212" s="116"/>
      <c r="F212" s="114"/>
      <c r="G212" s="114"/>
      <c r="H212" s="114"/>
      <c r="I212" s="114"/>
      <c r="J212" s="114"/>
      <c r="K212" s="114"/>
      <c r="L212" s="114"/>
      <c r="M212" s="114"/>
      <c r="N212" s="114"/>
      <c r="O212" s="114"/>
    </row>
    <row r="213" spans="1:15" ht="16.5">
      <c r="A213" s="115"/>
      <c r="B213" s="115"/>
      <c r="C213" s="115"/>
      <c r="D213" s="115"/>
      <c r="E213" s="116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</row>
    <row r="214" spans="1:15" ht="16.5">
      <c r="A214" s="115"/>
      <c r="B214" s="115"/>
      <c r="C214" s="115"/>
      <c r="D214" s="115"/>
      <c r="E214" s="116"/>
      <c r="F214" s="114"/>
      <c r="G214" s="114"/>
      <c r="H214" s="114"/>
      <c r="I214" s="114"/>
      <c r="J214" s="114"/>
      <c r="K214" s="114"/>
      <c r="L214" s="114"/>
      <c r="M214" s="114"/>
      <c r="N214" s="114"/>
      <c r="O214" s="114"/>
    </row>
    <row r="215" spans="1:15" ht="16.5">
      <c r="A215" s="115"/>
      <c r="B215" s="115"/>
      <c r="C215" s="115"/>
      <c r="D215" s="115"/>
      <c r="E215" s="116"/>
      <c r="F215" s="114"/>
      <c r="G215" s="114"/>
      <c r="H215" s="114"/>
      <c r="I215" s="114"/>
      <c r="J215" s="114"/>
      <c r="K215" s="114"/>
      <c r="L215" s="114"/>
      <c r="M215" s="114"/>
      <c r="N215" s="114"/>
      <c r="O215" s="114"/>
    </row>
    <row r="216" spans="1:15" ht="16.5">
      <c r="A216" s="115"/>
      <c r="B216" s="115"/>
      <c r="C216" s="115"/>
      <c r="D216" s="115"/>
      <c r="E216" s="116"/>
      <c r="F216" s="114"/>
      <c r="G216" s="114"/>
      <c r="H216" s="114"/>
      <c r="I216" s="114"/>
      <c r="J216" s="114"/>
      <c r="K216" s="114"/>
      <c r="L216" s="114"/>
      <c r="M216" s="114"/>
      <c r="N216" s="114"/>
      <c r="O216" s="114"/>
    </row>
    <row r="217" spans="1:15" ht="16.5">
      <c r="A217" s="115"/>
      <c r="B217" s="115"/>
      <c r="C217" s="115"/>
      <c r="D217" s="115"/>
      <c r="E217" s="116"/>
      <c r="F217" s="114"/>
      <c r="G217" s="114"/>
      <c r="H217" s="114"/>
      <c r="I217" s="114"/>
      <c r="J217" s="114"/>
      <c r="K217" s="114"/>
      <c r="L217" s="114"/>
      <c r="M217" s="114"/>
      <c r="N217" s="114"/>
      <c r="O217" s="114"/>
    </row>
    <row r="218" spans="1:15" ht="16.5">
      <c r="A218" s="115"/>
      <c r="B218" s="115"/>
      <c r="C218" s="115"/>
      <c r="D218" s="115"/>
      <c r="E218" s="116"/>
      <c r="F218" s="114"/>
      <c r="G218" s="114"/>
      <c r="H218" s="114"/>
      <c r="I218" s="114"/>
      <c r="J218" s="114"/>
      <c r="K218" s="114"/>
      <c r="L218" s="114"/>
      <c r="M218" s="114"/>
      <c r="N218" s="114"/>
      <c r="O218" s="114"/>
    </row>
    <row r="219" spans="1:15" ht="16.5">
      <c r="A219" s="115"/>
      <c r="B219" s="115"/>
      <c r="C219" s="115"/>
      <c r="D219" s="115"/>
      <c r="E219" s="116"/>
      <c r="F219" s="114"/>
      <c r="G219" s="114"/>
      <c r="H219" s="114"/>
      <c r="I219" s="114"/>
      <c r="J219" s="114"/>
      <c r="K219" s="114"/>
      <c r="L219" s="114"/>
      <c r="M219" s="114"/>
      <c r="N219" s="114"/>
      <c r="O219" s="114"/>
    </row>
    <row r="220" spans="1:15" ht="16.5">
      <c r="A220" s="115"/>
      <c r="B220" s="115"/>
      <c r="C220" s="115"/>
      <c r="D220" s="115"/>
      <c r="E220" s="116"/>
      <c r="F220" s="114"/>
      <c r="G220" s="114"/>
      <c r="H220" s="114"/>
      <c r="I220" s="114"/>
      <c r="J220" s="114"/>
      <c r="K220" s="114"/>
      <c r="L220" s="114"/>
      <c r="M220" s="114"/>
      <c r="N220" s="114"/>
      <c r="O220" s="114"/>
    </row>
    <row r="221" spans="1:15" ht="16.5">
      <c r="A221" s="115"/>
      <c r="B221" s="115"/>
      <c r="C221" s="115"/>
      <c r="D221" s="115"/>
      <c r="E221" s="116"/>
      <c r="F221" s="114"/>
      <c r="G221" s="114"/>
      <c r="H221" s="114"/>
      <c r="I221" s="114"/>
      <c r="J221" s="114"/>
      <c r="K221" s="114"/>
      <c r="L221" s="114"/>
      <c r="M221" s="114"/>
      <c r="N221" s="114"/>
      <c r="O221" s="114"/>
    </row>
    <row r="222" spans="1:15" ht="16.5">
      <c r="A222" s="115"/>
      <c r="B222" s="115"/>
      <c r="C222" s="115"/>
      <c r="D222" s="115"/>
      <c r="E222" s="116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</row>
    <row r="223" spans="1:15" ht="16.5">
      <c r="A223" s="115"/>
      <c r="B223" s="115"/>
      <c r="C223" s="115"/>
      <c r="D223" s="115"/>
      <c r="E223" s="116"/>
      <c r="F223" s="114"/>
      <c r="G223" s="114"/>
      <c r="H223" s="114"/>
      <c r="I223" s="114"/>
      <c r="J223" s="114"/>
      <c r="K223" s="114"/>
      <c r="L223" s="114"/>
      <c r="M223" s="114"/>
      <c r="N223" s="114"/>
      <c r="O223" s="114"/>
    </row>
    <row r="224" spans="1:15" ht="16.5">
      <c r="A224" s="115"/>
      <c r="B224" s="115"/>
      <c r="C224" s="115"/>
      <c r="D224" s="115"/>
      <c r="E224" s="116"/>
      <c r="F224" s="114"/>
      <c r="G224" s="114"/>
      <c r="H224" s="114"/>
      <c r="I224" s="114"/>
      <c r="J224" s="114"/>
      <c r="K224" s="114"/>
      <c r="L224" s="114"/>
      <c r="M224" s="114"/>
      <c r="N224" s="114"/>
      <c r="O224" s="114"/>
    </row>
    <row r="225" spans="1:15" ht="16.5">
      <c r="A225" s="115"/>
      <c r="B225" s="115"/>
      <c r="C225" s="115"/>
      <c r="D225" s="115"/>
      <c r="E225" s="116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</row>
    <row r="226" spans="1:15" ht="16.5">
      <c r="A226" s="115"/>
      <c r="B226" s="115"/>
      <c r="C226" s="115"/>
      <c r="D226" s="115"/>
      <c r="E226" s="116"/>
      <c r="F226" s="114"/>
      <c r="G226" s="114"/>
      <c r="H226" s="114"/>
      <c r="I226" s="114"/>
      <c r="J226" s="114"/>
      <c r="K226" s="114"/>
      <c r="L226" s="114"/>
      <c r="M226" s="114"/>
      <c r="N226" s="114"/>
      <c r="O226" s="114"/>
    </row>
    <row r="227" spans="1:15" ht="16.5">
      <c r="A227" s="115"/>
      <c r="B227" s="115"/>
      <c r="C227" s="115"/>
      <c r="D227" s="115"/>
      <c r="E227" s="116"/>
      <c r="F227" s="114"/>
      <c r="G227" s="114"/>
      <c r="H227" s="114"/>
      <c r="I227" s="114"/>
      <c r="J227" s="114"/>
      <c r="K227" s="114"/>
      <c r="L227" s="114"/>
      <c r="M227" s="114"/>
      <c r="N227" s="114"/>
      <c r="O227" s="114"/>
    </row>
    <row r="228" spans="1:15" ht="16.5">
      <c r="A228" s="115"/>
      <c r="B228" s="115"/>
      <c r="C228" s="115"/>
      <c r="D228" s="115"/>
      <c r="E228" s="116"/>
      <c r="F228" s="114"/>
      <c r="G228" s="114"/>
      <c r="H228" s="114"/>
      <c r="I228" s="114"/>
      <c r="J228" s="114"/>
      <c r="K228" s="114"/>
      <c r="L228" s="114"/>
      <c r="M228" s="114"/>
      <c r="N228" s="114"/>
      <c r="O228" s="114"/>
    </row>
    <row r="229" spans="1:15" ht="16.5">
      <c r="A229" s="115"/>
      <c r="B229" s="115"/>
      <c r="C229" s="115"/>
      <c r="D229" s="115"/>
      <c r="E229" s="116"/>
      <c r="F229" s="114"/>
      <c r="G229" s="114"/>
      <c r="H229" s="114"/>
      <c r="I229" s="114"/>
      <c r="J229" s="114"/>
      <c r="K229" s="114"/>
      <c r="L229" s="114"/>
      <c r="M229" s="114"/>
      <c r="N229" s="114"/>
      <c r="O229" s="114"/>
    </row>
    <row r="230" spans="1:15" ht="16.5">
      <c r="A230" s="115"/>
      <c r="B230" s="115"/>
      <c r="C230" s="115"/>
      <c r="D230" s="115"/>
      <c r="E230" s="116"/>
      <c r="F230" s="114"/>
      <c r="G230" s="114"/>
      <c r="H230" s="114"/>
      <c r="I230" s="114"/>
      <c r="J230" s="114"/>
      <c r="K230" s="114"/>
      <c r="L230" s="114"/>
      <c r="M230" s="114"/>
      <c r="N230" s="114"/>
      <c r="O230" s="114"/>
    </row>
    <row r="231" spans="1:15" ht="16.5">
      <c r="A231" s="115"/>
      <c r="B231" s="115"/>
      <c r="C231" s="115"/>
      <c r="D231" s="115"/>
      <c r="E231" s="116"/>
      <c r="F231" s="114"/>
      <c r="G231" s="114"/>
      <c r="H231" s="114"/>
      <c r="I231" s="114"/>
      <c r="J231" s="114"/>
      <c r="K231" s="114"/>
      <c r="L231" s="114"/>
      <c r="M231" s="114"/>
      <c r="N231" s="114"/>
      <c r="O231" s="114"/>
    </row>
    <row r="232" spans="6:15" ht="16.5">
      <c r="F232" s="113"/>
      <c r="G232" s="113"/>
      <c r="H232" s="113"/>
      <c r="I232" s="113"/>
      <c r="J232" s="113"/>
      <c r="K232" s="113"/>
      <c r="L232" s="113"/>
      <c r="M232" s="113"/>
      <c r="N232" s="113"/>
      <c r="O232" s="114"/>
    </row>
    <row r="233" spans="6:15" ht="16.5">
      <c r="F233" s="113"/>
      <c r="G233" s="113"/>
      <c r="H233" s="113"/>
      <c r="I233" s="113"/>
      <c r="J233" s="113"/>
      <c r="K233" s="113"/>
      <c r="L233" s="113"/>
      <c r="M233" s="113"/>
      <c r="N233" s="113"/>
      <c r="O233" s="114"/>
    </row>
    <row r="234" spans="6:15" ht="16.5">
      <c r="F234" s="113"/>
      <c r="G234" s="113"/>
      <c r="H234" s="113"/>
      <c r="I234" s="113"/>
      <c r="J234" s="113"/>
      <c r="K234" s="113"/>
      <c r="L234" s="113"/>
      <c r="M234" s="113"/>
      <c r="N234" s="113"/>
      <c r="O234" s="114"/>
    </row>
    <row r="235" spans="6:15" ht="16.5">
      <c r="F235" s="113"/>
      <c r="G235" s="113"/>
      <c r="H235" s="113"/>
      <c r="I235" s="113"/>
      <c r="J235" s="113"/>
      <c r="K235" s="113"/>
      <c r="L235" s="113"/>
      <c r="M235" s="113"/>
      <c r="N235" s="113"/>
      <c r="O235" s="114"/>
    </row>
    <row r="236" spans="6:15" ht="16.5">
      <c r="F236" s="113"/>
      <c r="G236" s="113"/>
      <c r="H236" s="113"/>
      <c r="I236" s="113"/>
      <c r="J236" s="113"/>
      <c r="K236" s="113"/>
      <c r="L236" s="113"/>
      <c r="M236" s="113"/>
      <c r="N236" s="113"/>
      <c r="O236" s="114"/>
    </row>
    <row r="237" spans="6:15" ht="16.5">
      <c r="F237" s="113"/>
      <c r="G237" s="113"/>
      <c r="H237" s="113"/>
      <c r="I237" s="113"/>
      <c r="J237" s="113"/>
      <c r="K237" s="113"/>
      <c r="L237" s="113"/>
      <c r="M237" s="113"/>
      <c r="N237" s="113"/>
      <c r="O237" s="114"/>
    </row>
    <row r="238" spans="6:15" ht="16.5">
      <c r="F238" s="113"/>
      <c r="G238" s="113"/>
      <c r="H238" s="113"/>
      <c r="I238" s="113"/>
      <c r="J238" s="113"/>
      <c r="K238" s="113"/>
      <c r="L238" s="113"/>
      <c r="M238" s="113"/>
      <c r="N238" s="113"/>
      <c r="O238" s="114"/>
    </row>
    <row r="239" spans="6:15" ht="16.5">
      <c r="F239" s="113"/>
      <c r="G239" s="113"/>
      <c r="H239" s="113"/>
      <c r="I239" s="113"/>
      <c r="J239" s="113"/>
      <c r="K239" s="113"/>
      <c r="L239" s="113"/>
      <c r="M239" s="113"/>
      <c r="N239" s="113"/>
      <c r="O239" s="114"/>
    </row>
    <row r="240" spans="6:15" ht="16.5">
      <c r="F240" s="113"/>
      <c r="G240" s="113"/>
      <c r="H240" s="113"/>
      <c r="I240" s="113"/>
      <c r="J240" s="113"/>
      <c r="K240" s="113"/>
      <c r="L240" s="113"/>
      <c r="M240" s="113"/>
      <c r="N240" s="113"/>
      <c r="O240" s="114"/>
    </row>
    <row r="241" spans="6:15" ht="16.5">
      <c r="F241" s="113"/>
      <c r="G241" s="113"/>
      <c r="H241" s="113"/>
      <c r="I241" s="113"/>
      <c r="J241" s="113"/>
      <c r="K241" s="113"/>
      <c r="L241" s="113"/>
      <c r="M241" s="113"/>
      <c r="N241" s="113"/>
      <c r="O241" s="114"/>
    </row>
    <row r="242" spans="6:15" ht="16.5">
      <c r="F242" s="113"/>
      <c r="G242" s="113"/>
      <c r="H242" s="113"/>
      <c r="I242" s="113"/>
      <c r="J242" s="113"/>
      <c r="K242" s="113"/>
      <c r="L242" s="113"/>
      <c r="M242" s="113"/>
      <c r="N242" s="113"/>
      <c r="O242" s="114"/>
    </row>
    <row r="243" spans="6:15" ht="16.5">
      <c r="F243" s="113"/>
      <c r="G243" s="113"/>
      <c r="H243" s="113"/>
      <c r="I243" s="113"/>
      <c r="J243" s="113"/>
      <c r="K243" s="113"/>
      <c r="L243" s="113"/>
      <c r="M243" s="113"/>
      <c r="N243" s="113"/>
      <c r="O243" s="114"/>
    </row>
    <row r="244" spans="6:15" ht="16.5">
      <c r="F244" s="113"/>
      <c r="G244" s="113"/>
      <c r="H244" s="113"/>
      <c r="I244" s="113"/>
      <c r="J244" s="113"/>
      <c r="K244" s="113"/>
      <c r="L244" s="113"/>
      <c r="M244" s="113"/>
      <c r="N244" s="113"/>
      <c r="O244" s="114"/>
    </row>
    <row r="245" spans="6:15" ht="16.5">
      <c r="F245" s="113"/>
      <c r="G245" s="113"/>
      <c r="H245" s="113"/>
      <c r="I245" s="113"/>
      <c r="J245" s="113"/>
      <c r="K245" s="113"/>
      <c r="L245" s="113"/>
      <c r="M245" s="113"/>
      <c r="N245" s="113"/>
      <c r="O245" s="114"/>
    </row>
    <row r="246" spans="6:15" ht="16.5">
      <c r="F246" s="113"/>
      <c r="G246" s="113"/>
      <c r="H246" s="113"/>
      <c r="I246" s="113"/>
      <c r="J246" s="113"/>
      <c r="K246" s="113"/>
      <c r="L246" s="113"/>
      <c r="M246" s="113"/>
      <c r="N246" s="113"/>
      <c r="O246" s="114"/>
    </row>
    <row r="247" spans="6:15" ht="16.5">
      <c r="F247" s="113"/>
      <c r="G247" s="113"/>
      <c r="H247" s="113"/>
      <c r="I247" s="113"/>
      <c r="J247" s="113"/>
      <c r="K247" s="113"/>
      <c r="L247" s="113"/>
      <c r="M247" s="113"/>
      <c r="N247" s="113"/>
      <c r="O247" s="114"/>
    </row>
    <row r="248" spans="6:15" ht="16.5">
      <c r="F248" s="113"/>
      <c r="G248" s="113"/>
      <c r="H248" s="113"/>
      <c r="I248" s="113"/>
      <c r="J248" s="113"/>
      <c r="K248" s="113"/>
      <c r="L248" s="113"/>
      <c r="M248" s="113"/>
      <c r="N248" s="113"/>
      <c r="O248" s="114"/>
    </row>
    <row r="249" spans="6:15" ht="16.5">
      <c r="F249" s="113"/>
      <c r="G249" s="113"/>
      <c r="H249" s="113"/>
      <c r="I249" s="113"/>
      <c r="J249" s="113"/>
      <c r="K249" s="113"/>
      <c r="L249" s="113"/>
      <c r="M249" s="113"/>
      <c r="N249" s="113"/>
      <c r="O249" s="114"/>
    </row>
    <row r="250" spans="6:15" ht="16.5">
      <c r="F250" s="113"/>
      <c r="G250" s="113"/>
      <c r="H250" s="113"/>
      <c r="I250" s="113"/>
      <c r="J250" s="113"/>
      <c r="K250" s="113"/>
      <c r="L250" s="113"/>
      <c r="M250" s="113"/>
      <c r="N250" s="113"/>
      <c r="O250" s="114"/>
    </row>
    <row r="251" spans="6:15" ht="16.5">
      <c r="F251" s="113"/>
      <c r="G251" s="113"/>
      <c r="H251" s="113"/>
      <c r="I251" s="113"/>
      <c r="J251" s="113"/>
      <c r="K251" s="113"/>
      <c r="L251" s="113"/>
      <c r="M251" s="113"/>
      <c r="N251" s="113"/>
      <c r="O251" s="114"/>
    </row>
    <row r="252" spans="6:15" ht="16.5">
      <c r="F252" s="113"/>
      <c r="G252" s="113"/>
      <c r="H252" s="113"/>
      <c r="I252" s="113"/>
      <c r="J252" s="113"/>
      <c r="K252" s="113"/>
      <c r="L252" s="113"/>
      <c r="M252" s="113"/>
      <c r="N252" s="113"/>
      <c r="O252" s="114"/>
    </row>
    <row r="253" spans="6:15" ht="16.5">
      <c r="F253" s="113"/>
      <c r="G253" s="113"/>
      <c r="H253" s="113"/>
      <c r="I253" s="113"/>
      <c r="J253" s="113"/>
      <c r="K253" s="113"/>
      <c r="L253" s="113"/>
      <c r="M253" s="113"/>
      <c r="N253" s="113"/>
      <c r="O253" s="114"/>
    </row>
    <row r="254" spans="6:15" ht="16.5">
      <c r="F254" s="113"/>
      <c r="G254" s="113"/>
      <c r="H254" s="113"/>
      <c r="I254" s="113"/>
      <c r="J254" s="113"/>
      <c r="K254" s="113"/>
      <c r="L254" s="113"/>
      <c r="M254" s="113"/>
      <c r="N254" s="113"/>
      <c r="O254" s="114"/>
    </row>
    <row r="255" spans="6:15" ht="16.5">
      <c r="F255" s="113"/>
      <c r="G255" s="113"/>
      <c r="H255" s="113"/>
      <c r="I255" s="113"/>
      <c r="J255" s="113"/>
      <c r="K255" s="113"/>
      <c r="L255" s="113"/>
      <c r="M255" s="113"/>
      <c r="N255" s="113"/>
      <c r="O255" s="114"/>
    </row>
    <row r="256" spans="6:15" ht="16.5">
      <c r="F256" s="113"/>
      <c r="G256" s="113"/>
      <c r="H256" s="113"/>
      <c r="I256" s="113"/>
      <c r="J256" s="113"/>
      <c r="K256" s="113"/>
      <c r="L256" s="113"/>
      <c r="M256" s="113"/>
      <c r="N256" s="113"/>
      <c r="O256" s="114"/>
    </row>
    <row r="257" spans="6:15" ht="16.5">
      <c r="F257" s="113"/>
      <c r="G257" s="113"/>
      <c r="H257" s="113"/>
      <c r="I257" s="113"/>
      <c r="J257" s="113"/>
      <c r="K257" s="113"/>
      <c r="L257" s="113"/>
      <c r="M257" s="113"/>
      <c r="N257" s="113"/>
      <c r="O257" s="114"/>
    </row>
    <row r="258" spans="6:15" ht="16.5">
      <c r="F258" s="113"/>
      <c r="G258" s="113"/>
      <c r="H258" s="113"/>
      <c r="I258" s="113"/>
      <c r="J258" s="113"/>
      <c r="K258" s="113"/>
      <c r="L258" s="113"/>
      <c r="M258" s="113"/>
      <c r="N258" s="113"/>
      <c r="O258" s="114"/>
    </row>
    <row r="259" spans="6:15" ht="16.5">
      <c r="F259" s="113"/>
      <c r="G259" s="113"/>
      <c r="H259" s="113"/>
      <c r="I259" s="113"/>
      <c r="J259" s="113"/>
      <c r="K259" s="113"/>
      <c r="L259" s="113"/>
      <c r="M259" s="113"/>
      <c r="N259" s="113"/>
      <c r="O259" s="114"/>
    </row>
    <row r="260" spans="6:15" ht="16.5">
      <c r="F260" s="113"/>
      <c r="G260" s="113"/>
      <c r="H260" s="113"/>
      <c r="I260" s="113"/>
      <c r="J260" s="113"/>
      <c r="K260" s="113"/>
      <c r="L260" s="113"/>
      <c r="M260" s="113"/>
      <c r="N260" s="113"/>
      <c r="O260" s="114"/>
    </row>
    <row r="261" spans="6:15" ht="16.5">
      <c r="F261" s="113"/>
      <c r="G261" s="113"/>
      <c r="H261" s="113"/>
      <c r="I261" s="113"/>
      <c r="J261" s="113"/>
      <c r="K261" s="113"/>
      <c r="L261" s="113"/>
      <c r="M261" s="113"/>
      <c r="N261" s="113"/>
      <c r="O261" s="114"/>
    </row>
    <row r="262" spans="6:15" ht="16.5">
      <c r="F262" s="113"/>
      <c r="G262" s="113"/>
      <c r="H262" s="113"/>
      <c r="I262" s="113"/>
      <c r="J262" s="113"/>
      <c r="K262" s="113"/>
      <c r="L262" s="113"/>
      <c r="M262" s="113"/>
      <c r="N262" s="113"/>
      <c r="O262" s="114"/>
    </row>
    <row r="263" spans="6:15" ht="16.5">
      <c r="F263" s="113"/>
      <c r="G263" s="113"/>
      <c r="H263" s="113"/>
      <c r="I263" s="113"/>
      <c r="J263" s="113"/>
      <c r="K263" s="113"/>
      <c r="L263" s="113"/>
      <c r="M263" s="113"/>
      <c r="N263" s="113"/>
      <c r="O263" s="114"/>
    </row>
    <row r="264" spans="6:15" ht="16.5">
      <c r="F264" s="113"/>
      <c r="G264" s="113"/>
      <c r="H264" s="113"/>
      <c r="I264" s="113"/>
      <c r="J264" s="113"/>
      <c r="K264" s="113"/>
      <c r="L264" s="113"/>
      <c r="M264" s="113"/>
      <c r="N264" s="113"/>
      <c r="O264" s="114"/>
    </row>
    <row r="265" spans="6:15" ht="16.5">
      <c r="F265" s="113"/>
      <c r="G265" s="113"/>
      <c r="H265" s="113"/>
      <c r="I265" s="113"/>
      <c r="J265" s="113"/>
      <c r="K265" s="113"/>
      <c r="L265" s="113"/>
      <c r="M265" s="113"/>
      <c r="N265" s="113"/>
      <c r="O265" s="114"/>
    </row>
    <row r="266" spans="6:15" ht="16.5">
      <c r="F266" s="113"/>
      <c r="G266" s="113"/>
      <c r="H266" s="113"/>
      <c r="I266" s="113"/>
      <c r="J266" s="113"/>
      <c r="K266" s="113"/>
      <c r="L266" s="113"/>
      <c r="M266" s="113"/>
      <c r="N266" s="113"/>
      <c r="O266" s="114"/>
    </row>
    <row r="267" spans="6:15" ht="16.5">
      <c r="F267" s="113"/>
      <c r="G267" s="113"/>
      <c r="H267" s="113"/>
      <c r="I267" s="113"/>
      <c r="J267" s="113"/>
      <c r="K267" s="113"/>
      <c r="L267" s="113"/>
      <c r="M267" s="113"/>
      <c r="N267" s="113"/>
      <c r="O267" s="114"/>
    </row>
    <row r="268" spans="6:15" ht="16.5">
      <c r="F268" s="113"/>
      <c r="G268" s="113"/>
      <c r="H268" s="113"/>
      <c r="I268" s="113"/>
      <c r="J268" s="113"/>
      <c r="K268" s="113"/>
      <c r="L268" s="113"/>
      <c r="M268" s="113"/>
      <c r="N268" s="113"/>
      <c r="O268" s="114"/>
    </row>
    <row r="269" spans="6:15" ht="16.5">
      <c r="F269" s="113"/>
      <c r="G269" s="113"/>
      <c r="H269" s="113"/>
      <c r="I269" s="113"/>
      <c r="J269" s="113"/>
      <c r="K269" s="113"/>
      <c r="L269" s="113"/>
      <c r="M269" s="113"/>
      <c r="N269" s="113"/>
      <c r="O269" s="114"/>
    </row>
    <row r="270" spans="6:15" ht="16.5">
      <c r="F270" s="113"/>
      <c r="G270" s="113"/>
      <c r="H270" s="113"/>
      <c r="I270" s="113"/>
      <c r="J270" s="113"/>
      <c r="K270" s="113"/>
      <c r="L270" s="113"/>
      <c r="M270" s="113"/>
      <c r="N270" s="113"/>
      <c r="O270" s="114"/>
    </row>
    <row r="271" spans="6:15" ht="16.5">
      <c r="F271" s="113"/>
      <c r="G271" s="113"/>
      <c r="H271" s="113"/>
      <c r="I271" s="113"/>
      <c r="J271" s="113"/>
      <c r="K271" s="113"/>
      <c r="L271" s="113"/>
      <c r="M271" s="113"/>
      <c r="N271" s="113"/>
      <c r="O271" s="114"/>
    </row>
    <row r="272" spans="6:15" ht="16.5">
      <c r="F272" s="113"/>
      <c r="G272" s="113"/>
      <c r="H272" s="113"/>
      <c r="I272" s="113"/>
      <c r="J272" s="113"/>
      <c r="K272" s="113"/>
      <c r="L272" s="113"/>
      <c r="M272" s="113"/>
      <c r="N272" s="113"/>
      <c r="O272" s="114"/>
    </row>
    <row r="273" spans="6:15" ht="16.5">
      <c r="F273" s="113"/>
      <c r="G273" s="113"/>
      <c r="H273" s="113"/>
      <c r="I273" s="113"/>
      <c r="J273" s="113"/>
      <c r="K273" s="113"/>
      <c r="L273" s="113"/>
      <c r="M273" s="113"/>
      <c r="N273" s="113"/>
      <c r="O273" s="114"/>
    </row>
    <row r="274" spans="6:15" ht="16.5">
      <c r="F274" s="113"/>
      <c r="G274" s="113"/>
      <c r="H274" s="113"/>
      <c r="I274" s="113"/>
      <c r="J274" s="113"/>
      <c r="K274" s="113"/>
      <c r="L274" s="113"/>
      <c r="M274" s="113"/>
      <c r="N274" s="113"/>
      <c r="O274" s="114"/>
    </row>
    <row r="275" spans="6:15" ht="16.5">
      <c r="F275" s="113"/>
      <c r="G275" s="113"/>
      <c r="H275" s="113"/>
      <c r="I275" s="113"/>
      <c r="J275" s="113"/>
      <c r="K275" s="113"/>
      <c r="L275" s="113"/>
      <c r="M275" s="113"/>
      <c r="N275" s="113"/>
      <c r="O275" s="114"/>
    </row>
    <row r="276" spans="6:15" ht="16.5">
      <c r="F276" s="113"/>
      <c r="G276" s="113"/>
      <c r="H276" s="113"/>
      <c r="I276" s="113"/>
      <c r="J276" s="113"/>
      <c r="K276" s="113"/>
      <c r="L276" s="113"/>
      <c r="M276" s="113"/>
      <c r="N276" s="113"/>
      <c r="O276" s="114"/>
    </row>
    <row r="277" spans="6:15" ht="16.5">
      <c r="F277" s="113"/>
      <c r="G277" s="113"/>
      <c r="H277" s="113"/>
      <c r="I277" s="113"/>
      <c r="J277" s="113"/>
      <c r="K277" s="113"/>
      <c r="L277" s="113"/>
      <c r="M277" s="113"/>
      <c r="N277" s="113"/>
      <c r="O277" s="114"/>
    </row>
    <row r="278" spans="6:15" ht="16.5">
      <c r="F278" s="113"/>
      <c r="G278" s="113"/>
      <c r="H278" s="113"/>
      <c r="I278" s="113"/>
      <c r="J278" s="113"/>
      <c r="K278" s="113"/>
      <c r="L278" s="113"/>
      <c r="M278" s="113"/>
      <c r="N278" s="113"/>
      <c r="O278" s="114"/>
    </row>
    <row r="279" spans="6:15" ht="16.5">
      <c r="F279" s="113"/>
      <c r="G279" s="113"/>
      <c r="H279" s="113"/>
      <c r="I279" s="113"/>
      <c r="J279" s="113"/>
      <c r="K279" s="113"/>
      <c r="L279" s="113"/>
      <c r="M279" s="113"/>
      <c r="N279" s="113"/>
      <c r="O279" s="114"/>
    </row>
    <row r="280" spans="6:15" ht="16.5">
      <c r="F280" s="113"/>
      <c r="G280" s="113"/>
      <c r="H280" s="113"/>
      <c r="I280" s="113"/>
      <c r="J280" s="113"/>
      <c r="K280" s="113"/>
      <c r="L280" s="113"/>
      <c r="M280" s="113"/>
      <c r="N280" s="113"/>
      <c r="O280" s="114"/>
    </row>
    <row r="281" spans="6:15" ht="16.5">
      <c r="F281" s="113"/>
      <c r="G281" s="113"/>
      <c r="H281" s="113"/>
      <c r="I281" s="113"/>
      <c r="J281" s="113"/>
      <c r="K281" s="113"/>
      <c r="L281" s="113"/>
      <c r="M281" s="113"/>
      <c r="N281" s="113"/>
      <c r="O281" s="114"/>
    </row>
    <row r="282" spans="6:15" ht="16.5">
      <c r="F282" s="113"/>
      <c r="G282" s="113"/>
      <c r="H282" s="113"/>
      <c r="I282" s="113"/>
      <c r="J282" s="113"/>
      <c r="K282" s="113"/>
      <c r="L282" s="113"/>
      <c r="M282" s="113"/>
      <c r="N282" s="113"/>
      <c r="O282" s="114"/>
    </row>
    <row r="283" spans="6:15" ht="16.5">
      <c r="F283" s="113"/>
      <c r="G283" s="113"/>
      <c r="H283" s="113"/>
      <c r="I283" s="113"/>
      <c r="J283" s="113"/>
      <c r="K283" s="113"/>
      <c r="L283" s="113"/>
      <c r="M283" s="113"/>
      <c r="N283" s="113"/>
      <c r="O283" s="114"/>
    </row>
    <row r="284" spans="6:15" ht="16.5">
      <c r="F284" s="113"/>
      <c r="G284" s="113"/>
      <c r="H284" s="113"/>
      <c r="I284" s="113"/>
      <c r="J284" s="113"/>
      <c r="K284" s="113"/>
      <c r="L284" s="113"/>
      <c r="M284" s="113"/>
      <c r="N284" s="113"/>
      <c r="O284" s="114"/>
    </row>
    <row r="285" spans="6:15" ht="16.5">
      <c r="F285" s="113"/>
      <c r="G285" s="113"/>
      <c r="H285" s="113"/>
      <c r="I285" s="113"/>
      <c r="J285" s="113"/>
      <c r="K285" s="113"/>
      <c r="L285" s="113"/>
      <c r="M285" s="113"/>
      <c r="N285" s="113"/>
      <c r="O285" s="114"/>
    </row>
    <row r="286" spans="6:15" ht="16.5">
      <c r="F286" s="113"/>
      <c r="G286" s="113"/>
      <c r="H286" s="113"/>
      <c r="I286" s="113"/>
      <c r="J286" s="113"/>
      <c r="K286" s="113"/>
      <c r="L286" s="113"/>
      <c r="M286" s="113"/>
      <c r="N286" s="113"/>
      <c r="O286" s="114"/>
    </row>
    <row r="287" spans="6:15" ht="16.5">
      <c r="F287" s="113"/>
      <c r="G287" s="113"/>
      <c r="H287" s="113"/>
      <c r="I287" s="113"/>
      <c r="J287" s="113"/>
      <c r="K287" s="113"/>
      <c r="L287" s="113"/>
      <c r="M287" s="113"/>
      <c r="N287" s="113"/>
      <c r="O287" s="114"/>
    </row>
    <row r="288" spans="6:15" ht="16.5">
      <c r="F288" s="113"/>
      <c r="G288" s="113"/>
      <c r="H288" s="113"/>
      <c r="I288" s="113"/>
      <c r="J288" s="113"/>
      <c r="K288" s="113"/>
      <c r="L288" s="113"/>
      <c r="M288" s="113"/>
      <c r="N288" s="113"/>
      <c r="O288" s="114"/>
    </row>
    <row r="289" spans="6:15" ht="16.5">
      <c r="F289" s="113"/>
      <c r="G289" s="113"/>
      <c r="H289" s="113"/>
      <c r="I289" s="113"/>
      <c r="J289" s="113"/>
      <c r="K289" s="113"/>
      <c r="L289" s="113"/>
      <c r="M289" s="113"/>
      <c r="N289" s="113"/>
      <c r="O289" s="114"/>
    </row>
    <row r="290" spans="6:15" ht="16.5">
      <c r="F290" s="113"/>
      <c r="G290" s="113"/>
      <c r="H290" s="113"/>
      <c r="I290" s="113"/>
      <c r="J290" s="113"/>
      <c r="K290" s="113"/>
      <c r="L290" s="113"/>
      <c r="M290" s="113"/>
      <c r="N290" s="113"/>
      <c r="O290" s="114"/>
    </row>
    <row r="291" spans="6:15" ht="16.5">
      <c r="F291" s="113"/>
      <c r="G291" s="113"/>
      <c r="H291" s="113"/>
      <c r="I291" s="113"/>
      <c r="J291" s="113"/>
      <c r="K291" s="113"/>
      <c r="L291" s="113"/>
      <c r="M291" s="113"/>
      <c r="N291" s="113"/>
      <c r="O291" s="114"/>
    </row>
    <row r="292" spans="6:15" ht="16.5">
      <c r="F292" s="113"/>
      <c r="G292" s="113"/>
      <c r="H292" s="113"/>
      <c r="I292" s="113"/>
      <c r="J292" s="113"/>
      <c r="K292" s="113"/>
      <c r="L292" s="113"/>
      <c r="M292" s="113"/>
      <c r="N292" s="113"/>
      <c r="O292" s="114"/>
    </row>
    <row r="293" spans="6:15" ht="16.5">
      <c r="F293" s="113"/>
      <c r="G293" s="113"/>
      <c r="H293" s="113"/>
      <c r="I293" s="113"/>
      <c r="J293" s="113"/>
      <c r="K293" s="113"/>
      <c r="L293" s="113"/>
      <c r="M293" s="113"/>
      <c r="N293" s="113"/>
      <c r="O293" s="114"/>
    </row>
    <row r="294" spans="6:15" ht="16.5">
      <c r="F294" s="113"/>
      <c r="G294" s="113"/>
      <c r="H294" s="113"/>
      <c r="I294" s="113"/>
      <c r="J294" s="113"/>
      <c r="K294" s="113"/>
      <c r="L294" s="113"/>
      <c r="M294" s="113"/>
      <c r="N294" s="113"/>
      <c r="O294" s="114"/>
    </row>
    <row r="295" spans="6:15" ht="16.5">
      <c r="F295" s="113"/>
      <c r="G295" s="113"/>
      <c r="H295" s="113"/>
      <c r="I295" s="113"/>
      <c r="J295" s="113"/>
      <c r="K295" s="113"/>
      <c r="L295" s="113"/>
      <c r="M295" s="113"/>
      <c r="N295" s="113"/>
      <c r="O295" s="114"/>
    </row>
    <row r="296" spans="6:15" ht="16.5">
      <c r="F296" s="113"/>
      <c r="G296" s="113"/>
      <c r="H296" s="113"/>
      <c r="I296" s="113"/>
      <c r="J296" s="113"/>
      <c r="K296" s="113"/>
      <c r="L296" s="113"/>
      <c r="M296" s="113"/>
      <c r="N296" s="113"/>
      <c r="O296" s="114"/>
    </row>
    <row r="297" spans="6:15" ht="16.5">
      <c r="F297" s="113"/>
      <c r="G297" s="113"/>
      <c r="H297" s="113"/>
      <c r="I297" s="113"/>
      <c r="J297" s="113"/>
      <c r="K297" s="113"/>
      <c r="L297" s="113"/>
      <c r="M297" s="113"/>
      <c r="N297" s="113"/>
      <c r="O297" s="114"/>
    </row>
    <row r="298" spans="6:15" ht="16.5">
      <c r="F298" s="113"/>
      <c r="G298" s="113"/>
      <c r="H298" s="113"/>
      <c r="I298" s="113"/>
      <c r="J298" s="113"/>
      <c r="K298" s="113"/>
      <c r="L298" s="113"/>
      <c r="M298" s="113"/>
      <c r="N298" s="113"/>
      <c r="O298" s="114"/>
    </row>
    <row r="299" spans="6:15" ht="16.5">
      <c r="F299" s="113"/>
      <c r="G299" s="113"/>
      <c r="H299" s="113"/>
      <c r="I299" s="113"/>
      <c r="J299" s="113"/>
      <c r="K299" s="113"/>
      <c r="L299" s="113"/>
      <c r="M299" s="113"/>
      <c r="N299" s="113"/>
      <c r="O299" s="114"/>
    </row>
    <row r="300" spans="6:15" ht="16.5">
      <c r="F300" s="113"/>
      <c r="G300" s="113"/>
      <c r="H300" s="113"/>
      <c r="I300" s="113"/>
      <c r="J300" s="113"/>
      <c r="K300" s="113"/>
      <c r="L300" s="113"/>
      <c r="M300" s="113"/>
      <c r="N300" s="113"/>
      <c r="O300" s="114"/>
    </row>
    <row r="301" spans="6:15" ht="16.5">
      <c r="F301" s="113"/>
      <c r="G301" s="113"/>
      <c r="H301" s="113"/>
      <c r="I301" s="113"/>
      <c r="J301" s="113"/>
      <c r="K301" s="113"/>
      <c r="L301" s="113"/>
      <c r="M301" s="113"/>
      <c r="N301" s="113"/>
      <c r="O301" s="114"/>
    </row>
    <row r="302" spans="6:15" ht="16.5">
      <c r="F302" s="113"/>
      <c r="G302" s="113"/>
      <c r="H302" s="113"/>
      <c r="I302" s="113"/>
      <c r="J302" s="113"/>
      <c r="K302" s="113"/>
      <c r="L302" s="113"/>
      <c r="M302" s="113"/>
      <c r="N302" s="113"/>
      <c r="O302" s="114"/>
    </row>
    <row r="303" spans="6:15" ht="16.5">
      <c r="F303" s="113"/>
      <c r="G303" s="113"/>
      <c r="H303" s="113"/>
      <c r="I303" s="113"/>
      <c r="J303" s="113"/>
      <c r="K303" s="113"/>
      <c r="L303" s="113"/>
      <c r="M303" s="113"/>
      <c r="N303" s="113"/>
      <c r="O303" s="114"/>
    </row>
    <row r="304" spans="6:15" ht="16.5">
      <c r="F304" s="113"/>
      <c r="G304" s="113"/>
      <c r="H304" s="113"/>
      <c r="I304" s="113"/>
      <c r="J304" s="113"/>
      <c r="K304" s="113"/>
      <c r="L304" s="113"/>
      <c r="M304" s="113"/>
      <c r="N304" s="113"/>
      <c r="O304" s="114"/>
    </row>
    <row r="305" spans="6:15" ht="16.5">
      <c r="F305" s="113"/>
      <c r="G305" s="113"/>
      <c r="H305" s="113"/>
      <c r="I305" s="113"/>
      <c r="J305" s="113"/>
      <c r="K305" s="113"/>
      <c r="L305" s="113"/>
      <c r="M305" s="113"/>
      <c r="N305" s="113"/>
      <c r="O305" s="114"/>
    </row>
    <row r="306" spans="6:15" ht="16.5">
      <c r="F306" s="113"/>
      <c r="G306" s="113"/>
      <c r="H306" s="113"/>
      <c r="I306" s="113"/>
      <c r="J306" s="113"/>
      <c r="K306" s="113"/>
      <c r="L306" s="113"/>
      <c r="M306" s="113"/>
      <c r="N306" s="113"/>
      <c r="O306" s="114"/>
    </row>
    <row r="307" spans="6:15" ht="16.5">
      <c r="F307" s="113"/>
      <c r="G307" s="113"/>
      <c r="H307" s="113"/>
      <c r="I307" s="113"/>
      <c r="J307" s="113"/>
      <c r="K307" s="113"/>
      <c r="L307" s="113"/>
      <c r="M307" s="113"/>
      <c r="N307" s="113"/>
      <c r="O307" s="114"/>
    </row>
    <row r="308" spans="6:15" ht="16.5">
      <c r="F308" s="113"/>
      <c r="G308" s="113"/>
      <c r="H308" s="113"/>
      <c r="I308" s="113"/>
      <c r="J308" s="113"/>
      <c r="K308" s="113"/>
      <c r="L308" s="113"/>
      <c r="M308" s="113"/>
      <c r="N308" s="113"/>
      <c r="O308" s="114"/>
    </row>
    <row r="309" spans="6:15" ht="16.5">
      <c r="F309" s="113"/>
      <c r="G309" s="113"/>
      <c r="H309" s="113"/>
      <c r="I309" s="113"/>
      <c r="J309" s="113"/>
      <c r="K309" s="113"/>
      <c r="L309" s="113"/>
      <c r="M309" s="113"/>
      <c r="N309" s="113"/>
      <c r="O309" s="114"/>
    </row>
    <row r="310" spans="6:15" ht="16.5">
      <c r="F310" s="113"/>
      <c r="G310" s="113"/>
      <c r="H310" s="113"/>
      <c r="I310" s="113"/>
      <c r="J310" s="113"/>
      <c r="K310" s="113"/>
      <c r="L310" s="113"/>
      <c r="M310" s="113"/>
      <c r="N310" s="113"/>
      <c r="O310" s="114"/>
    </row>
    <row r="311" spans="6:15" ht="16.5">
      <c r="F311" s="113"/>
      <c r="G311" s="113"/>
      <c r="H311" s="113"/>
      <c r="I311" s="113"/>
      <c r="J311" s="113"/>
      <c r="K311" s="113"/>
      <c r="L311" s="113"/>
      <c r="M311" s="113"/>
      <c r="N311" s="113"/>
      <c r="O311" s="114"/>
    </row>
    <row r="312" spans="6:15" ht="16.5">
      <c r="F312" s="113"/>
      <c r="G312" s="113"/>
      <c r="H312" s="113"/>
      <c r="I312" s="113"/>
      <c r="J312" s="113"/>
      <c r="K312" s="113"/>
      <c r="L312" s="113"/>
      <c r="M312" s="113"/>
      <c r="N312" s="113"/>
      <c r="O312" s="114"/>
    </row>
    <row r="313" spans="6:15" ht="16.5">
      <c r="F313" s="113"/>
      <c r="G313" s="113"/>
      <c r="H313" s="113"/>
      <c r="I313" s="113"/>
      <c r="J313" s="113"/>
      <c r="K313" s="113"/>
      <c r="L313" s="113"/>
      <c r="M313" s="113"/>
      <c r="N313" s="113"/>
      <c r="O313" s="114"/>
    </row>
    <row r="314" spans="6:15" ht="16.5">
      <c r="F314" s="113"/>
      <c r="G314" s="113"/>
      <c r="H314" s="113"/>
      <c r="I314" s="113"/>
      <c r="J314" s="113"/>
      <c r="K314" s="113"/>
      <c r="L314" s="113"/>
      <c r="M314" s="113"/>
      <c r="N314" s="113"/>
      <c r="O314" s="114"/>
    </row>
    <row r="315" spans="6:15" ht="16.5">
      <c r="F315" s="113"/>
      <c r="G315" s="113"/>
      <c r="H315" s="113"/>
      <c r="I315" s="113"/>
      <c r="J315" s="113"/>
      <c r="K315" s="113"/>
      <c r="L315" s="113"/>
      <c r="M315" s="113"/>
      <c r="N315" s="113"/>
      <c r="O315" s="114"/>
    </row>
    <row r="316" spans="6:15" ht="16.5">
      <c r="F316" s="113"/>
      <c r="G316" s="113"/>
      <c r="H316" s="113"/>
      <c r="I316" s="113"/>
      <c r="J316" s="113"/>
      <c r="K316" s="113"/>
      <c r="L316" s="113"/>
      <c r="M316" s="113"/>
      <c r="N316" s="113"/>
      <c r="O316" s="114"/>
    </row>
    <row r="317" spans="6:15" ht="16.5">
      <c r="F317" s="113"/>
      <c r="G317" s="113"/>
      <c r="H317" s="113"/>
      <c r="I317" s="113"/>
      <c r="J317" s="113"/>
      <c r="K317" s="113"/>
      <c r="L317" s="113"/>
      <c r="M317" s="113"/>
      <c r="N317" s="113"/>
      <c r="O317" s="114"/>
    </row>
    <row r="318" spans="6:15" ht="16.5">
      <c r="F318" s="113"/>
      <c r="G318" s="113"/>
      <c r="H318" s="113"/>
      <c r="I318" s="113"/>
      <c r="J318" s="113"/>
      <c r="K318" s="113"/>
      <c r="L318" s="113"/>
      <c r="M318" s="113"/>
      <c r="N318" s="113"/>
      <c r="O318" s="114"/>
    </row>
    <row r="319" spans="6:15" ht="16.5">
      <c r="F319" s="113"/>
      <c r="G319" s="113"/>
      <c r="H319" s="113"/>
      <c r="I319" s="113"/>
      <c r="J319" s="113"/>
      <c r="K319" s="113"/>
      <c r="L319" s="113"/>
      <c r="M319" s="113"/>
      <c r="N319" s="113"/>
      <c r="O319" s="114"/>
    </row>
    <row r="320" spans="6:15" ht="16.5">
      <c r="F320" s="113"/>
      <c r="G320" s="113"/>
      <c r="H320" s="113"/>
      <c r="I320" s="113"/>
      <c r="J320" s="113"/>
      <c r="K320" s="113"/>
      <c r="L320" s="113"/>
      <c r="M320" s="113"/>
      <c r="N320" s="113"/>
      <c r="O320" s="114"/>
    </row>
    <row r="321" spans="6:15" ht="16.5">
      <c r="F321" s="113"/>
      <c r="G321" s="113"/>
      <c r="H321" s="113"/>
      <c r="I321" s="113"/>
      <c r="J321" s="113"/>
      <c r="K321" s="113"/>
      <c r="L321" s="113"/>
      <c r="M321" s="113"/>
      <c r="N321" s="113"/>
      <c r="O321" s="114"/>
    </row>
    <row r="322" spans="6:15" ht="16.5">
      <c r="F322" s="113"/>
      <c r="G322" s="113"/>
      <c r="H322" s="113"/>
      <c r="I322" s="113"/>
      <c r="J322" s="113"/>
      <c r="K322" s="113"/>
      <c r="L322" s="113"/>
      <c r="M322" s="113"/>
      <c r="N322" s="113"/>
      <c r="O322" s="114"/>
    </row>
    <row r="323" spans="6:15" ht="16.5">
      <c r="F323" s="113"/>
      <c r="G323" s="113"/>
      <c r="H323" s="113"/>
      <c r="I323" s="113"/>
      <c r="J323" s="113"/>
      <c r="K323" s="113"/>
      <c r="L323" s="113"/>
      <c r="M323" s="113"/>
      <c r="N323" s="113"/>
      <c r="O323" s="114"/>
    </row>
    <row r="324" spans="6:15" ht="16.5">
      <c r="F324" s="113"/>
      <c r="G324" s="113"/>
      <c r="H324" s="113"/>
      <c r="I324" s="113"/>
      <c r="J324" s="113"/>
      <c r="K324" s="113"/>
      <c r="L324" s="113"/>
      <c r="M324" s="113"/>
      <c r="N324" s="113"/>
      <c r="O324" s="114"/>
    </row>
    <row r="325" spans="6:15" ht="16.5">
      <c r="F325" s="113"/>
      <c r="G325" s="113"/>
      <c r="H325" s="113"/>
      <c r="I325" s="113"/>
      <c r="J325" s="113"/>
      <c r="K325" s="113"/>
      <c r="L325" s="113"/>
      <c r="M325" s="113"/>
      <c r="N325" s="113"/>
      <c r="O325" s="114"/>
    </row>
    <row r="326" spans="6:15" ht="16.5">
      <c r="F326" s="113"/>
      <c r="G326" s="113"/>
      <c r="H326" s="113"/>
      <c r="I326" s="113"/>
      <c r="J326" s="113"/>
      <c r="K326" s="113"/>
      <c r="L326" s="113"/>
      <c r="M326" s="113"/>
      <c r="N326" s="113"/>
      <c r="O326" s="114"/>
    </row>
    <row r="327" spans="6:15" ht="16.5">
      <c r="F327" s="113"/>
      <c r="G327" s="113"/>
      <c r="H327" s="113"/>
      <c r="I327" s="113"/>
      <c r="J327" s="113"/>
      <c r="K327" s="113"/>
      <c r="L327" s="113"/>
      <c r="M327" s="113"/>
      <c r="N327" s="113"/>
      <c r="O327" s="114"/>
    </row>
    <row r="328" spans="6:15" ht="16.5">
      <c r="F328" s="113"/>
      <c r="G328" s="113"/>
      <c r="H328" s="113"/>
      <c r="I328" s="113"/>
      <c r="J328" s="113"/>
      <c r="K328" s="113"/>
      <c r="L328" s="113"/>
      <c r="M328" s="113"/>
      <c r="N328" s="113"/>
      <c r="O328" s="114"/>
    </row>
    <row r="329" spans="6:15" ht="16.5">
      <c r="F329" s="113"/>
      <c r="G329" s="113"/>
      <c r="H329" s="113"/>
      <c r="I329" s="113"/>
      <c r="J329" s="113"/>
      <c r="K329" s="113"/>
      <c r="L329" s="113"/>
      <c r="M329" s="113"/>
      <c r="N329" s="113"/>
      <c r="O329" s="114"/>
    </row>
    <row r="330" spans="6:15" ht="16.5">
      <c r="F330" s="113"/>
      <c r="G330" s="113"/>
      <c r="H330" s="113"/>
      <c r="I330" s="113"/>
      <c r="J330" s="113"/>
      <c r="K330" s="113"/>
      <c r="L330" s="113"/>
      <c r="M330" s="113"/>
      <c r="N330" s="113"/>
      <c r="O330" s="114"/>
    </row>
    <row r="331" spans="6:15" ht="16.5">
      <c r="F331" s="113"/>
      <c r="G331" s="113"/>
      <c r="H331" s="113"/>
      <c r="I331" s="113"/>
      <c r="J331" s="113"/>
      <c r="K331" s="113"/>
      <c r="L331" s="113"/>
      <c r="M331" s="113"/>
      <c r="N331" s="113"/>
      <c r="O331" s="114"/>
    </row>
    <row r="332" spans="6:15" ht="16.5">
      <c r="F332" s="113"/>
      <c r="G332" s="113"/>
      <c r="H332" s="113"/>
      <c r="I332" s="113"/>
      <c r="J332" s="113"/>
      <c r="K332" s="113"/>
      <c r="L332" s="113"/>
      <c r="M332" s="113"/>
      <c r="N332" s="113"/>
      <c r="O332" s="114"/>
    </row>
    <row r="333" spans="6:15" ht="16.5">
      <c r="F333" s="113"/>
      <c r="G333" s="113"/>
      <c r="H333" s="113"/>
      <c r="I333" s="113"/>
      <c r="J333" s="113"/>
      <c r="K333" s="113"/>
      <c r="L333" s="113"/>
      <c r="M333" s="113"/>
      <c r="N333" s="113"/>
      <c r="O333" s="114"/>
    </row>
    <row r="334" spans="6:15" ht="16.5">
      <c r="F334" s="113"/>
      <c r="G334" s="113"/>
      <c r="H334" s="113"/>
      <c r="I334" s="113"/>
      <c r="J334" s="113"/>
      <c r="K334" s="113"/>
      <c r="L334" s="113"/>
      <c r="M334" s="113"/>
      <c r="N334" s="113"/>
      <c r="O334" s="114"/>
    </row>
    <row r="335" spans="6:15" ht="16.5">
      <c r="F335" s="113"/>
      <c r="G335" s="113"/>
      <c r="H335" s="113"/>
      <c r="I335" s="113"/>
      <c r="J335" s="113"/>
      <c r="K335" s="113"/>
      <c r="L335" s="113"/>
      <c r="M335" s="113"/>
      <c r="N335" s="113"/>
      <c r="O335" s="114"/>
    </row>
    <row r="336" spans="6:15" ht="16.5">
      <c r="F336" s="113"/>
      <c r="G336" s="113"/>
      <c r="H336" s="113"/>
      <c r="I336" s="113"/>
      <c r="J336" s="113"/>
      <c r="K336" s="113"/>
      <c r="L336" s="113"/>
      <c r="M336" s="113"/>
      <c r="N336" s="113"/>
      <c r="O336" s="114"/>
    </row>
    <row r="337" spans="6:15" ht="16.5">
      <c r="F337" s="113"/>
      <c r="G337" s="113"/>
      <c r="H337" s="113"/>
      <c r="I337" s="113"/>
      <c r="J337" s="113"/>
      <c r="K337" s="113"/>
      <c r="L337" s="113"/>
      <c r="M337" s="113"/>
      <c r="N337" s="113"/>
      <c r="O337" s="114"/>
    </row>
    <row r="338" spans="6:15" ht="16.5">
      <c r="F338" s="113"/>
      <c r="G338" s="113"/>
      <c r="H338" s="113"/>
      <c r="I338" s="113"/>
      <c r="J338" s="113"/>
      <c r="K338" s="113"/>
      <c r="L338" s="113"/>
      <c r="M338" s="113"/>
      <c r="N338" s="113"/>
      <c r="O338" s="114"/>
    </row>
    <row r="339" spans="6:15" ht="16.5">
      <c r="F339" s="113"/>
      <c r="G339" s="113"/>
      <c r="H339" s="113"/>
      <c r="I339" s="113"/>
      <c r="J339" s="113"/>
      <c r="K339" s="113"/>
      <c r="L339" s="113"/>
      <c r="M339" s="113"/>
      <c r="N339" s="113"/>
      <c r="O339" s="114"/>
    </row>
    <row r="340" spans="6:15" ht="16.5">
      <c r="F340" s="113"/>
      <c r="G340" s="113"/>
      <c r="H340" s="113"/>
      <c r="I340" s="113"/>
      <c r="J340" s="113"/>
      <c r="K340" s="113"/>
      <c r="L340" s="113"/>
      <c r="M340" s="113"/>
      <c r="N340" s="113"/>
      <c r="O340" s="114"/>
    </row>
    <row r="341" spans="6:15" ht="16.5">
      <c r="F341" s="113"/>
      <c r="G341" s="113"/>
      <c r="H341" s="113"/>
      <c r="I341" s="113"/>
      <c r="J341" s="113"/>
      <c r="K341" s="113"/>
      <c r="L341" s="113"/>
      <c r="M341" s="113"/>
      <c r="N341" s="113"/>
      <c r="O341" s="114"/>
    </row>
    <row r="342" spans="6:15" ht="16.5">
      <c r="F342" s="113"/>
      <c r="G342" s="113"/>
      <c r="H342" s="113"/>
      <c r="I342" s="113"/>
      <c r="J342" s="113"/>
      <c r="K342" s="113"/>
      <c r="L342" s="113"/>
      <c r="M342" s="113"/>
      <c r="N342" s="113"/>
      <c r="O342" s="114"/>
    </row>
    <row r="343" spans="6:15" ht="16.5">
      <c r="F343" s="113"/>
      <c r="G343" s="113"/>
      <c r="H343" s="113"/>
      <c r="I343" s="113"/>
      <c r="J343" s="113"/>
      <c r="K343" s="113"/>
      <c r="L343" s="113"/>
      <c r="M343" s="113"/>
      <c r="N343" s="113"/>
      <c r="O343" s="114"/>
    </row>
    <row r="344" spans="6:15" ht="16.5">
      <c r="F344" s="113"/>
      <c r="G344" s="113"/>
      <c r="H344" s="113"/>
      <c r="I344" s="113"/>
      <c r="J344" s="113"/>
      <c r="K344" s="113"/>
      <c r="L344" s="113"/>
      <c r="M344" s="113"/>
      <c r="N344" s="113"/>
      <c r="O344" s="114"/>
    </row>
    <row r="345" spans="6:15" ht="16.5">
      <c r="F345" s="113"/>
      <c r="G345" s="113"/>
      <c r="H345" s="113"/>
      <c r="I345" s="113"/>
      <c r="J345" s="113"/>
      <c r="K345" s="113"/>
      <c r="L345" s="113"/>
      <c r="M345" s="113"/>
      <c r="N345" s="113"/>
      <c r="O345" s="114"/>
    </row>
    <row r="346" spans="6:15" ht="16.5">
      <c r="F346" s="113"/>
      <c r="G346" s="113"/>
      <c r="H346" s="113"/>
      <c r="I346" s="113"/>
      <c r="J346" s="113"/>
      <c r="K346" s="113"/>
      <c r="L346" s="113"/>
      <c r="M346" s="113"/>
      <c r="N346" s="113"/>
      <c r="O346" s="114"/>
    </row>
    <row r="347" spans="6:15" ht="16.5">
      <c r="F347" s="113"/>
      <c r="G347" s="113"/>
      <c r="H347" s="113"/>
      <c r="I347" s="113"/>
      <c r="J347" s="113"/>
      <c r="K347" s="113"/>
      <c r="L347" s="113"/>
      <c r="M347" s="113"/>
      <c r="N347" s="113"/>
      <c r="O347" s="114"/>
    </row>
    <row r="348" spans="6:15" ht="16.5">
      <c r="F348" s="113"/>
      <c r="G348" s="113"/>
      <c r="H348" s="113"/>
      <c r="I348" s="113"/>
      <c r="J348" s="113"/>
      <c r="K348" s="113"/>
      <c r="L348" s="113"/>
      <c r="M348" s="113"/>
      <c r="N348" s="113"/>
      <c r="O348" s="114"/>
    </row>
    <row r="349" spans="6:15" ht="16.5">
      <c r="F349" s="113"/>
      <c r="G349" s="113"/>
      <c r="H349" s="113"/>
      <c r="I349" s="113"/>
      <c r="J349" s="113"/>
      <c r="K349" s="113"/>
      <c r="L349" s="113"/>
      <c r="M349" s="113"/>
      <c r="N349" s="113"/>
      <c r="O349" s="114"/>
    </row>
    <row r="350" spans="6:15" ht="16.5">
      <c r="F350" s="113"/>
      <c r="G350" s="113"/>
      <c r="H350" s="113"/>
      <c r="I350" s="113"/>
      <c r="J350" s="113"/>
      <c r="K350" s="113"/>
      <c r="L350" s="113"/>
      <c r="M350" s="113"/>
      <c r="N350" s="113"/>
      <c r="O350" s="114"/>
    </row>
    <row r="351" spans="6:15" ht="16.5">
      <c r="F351" s="113"/>
      <c r="G351" s="113"/>
      <c r="H351" s="113"/>
      <c r="I351" s="113"/>
      <c r="J351" s="113"/>
      <c r="K351" s="113"/>
      <c r="L351" s="113"/>
      <c r="M351" s="113"/>
      <c r="N351" s="113"/>
      <c r="O351" s="114"/>
    </row>
    <row r="352" spans="6:15" ht="16.5">
      <c r="F352" s="113"/>
      <c r="G352" s="113"/>
      <c r="H352" s="113"/>
      <c r="I352" s="113"/>
      <c r="J352" s="113"/>
      <c r="K352" s="113"/>
      <c r="L352" s="113"/>
      <c r="M352" s="113"/>
      <c r="N352" s="113"/>
      <c r="O352" s="114"/>
    </row>
    <row r="353" spans="6:15" ht="16.5">
      <c r="F353" s="113"/>
      <c r="G353" s="113"/>
      <c r="H353" s="113"/>
      <c r="I353" s="113"/>
      <c r="J353" s="113"/>
      <c r="K353" s="113"/>
      <c r="L353" s="113"/>
      <c r="M353" s="113"/>
      <c r="N353" s="113"/>
      <c r="O353" s="114"/>
    </row>
    <row r="354" spans="6:15" ht="16.5">
      <c r="F354" s="113"/>
      <c r="G354" s="113"/>
      <c r="H354" s="113"/>
      <c r="I354" s="113"/>
      <c r="J354" s="113"/>
      <c r="K354" s="113"/>
      <c r="L354" s="113"/>
      <c r="M354" s="113"/>
      <c r="N354" s="113"/>
      <c r="O354" s="114"/>
    </row>
    <row r="355" spans="6:15" ht="16.5">
      <c r="F355" s="113"/>
      <c r="G355" s="113"/>
      <c r="H355" s="113"/>
      <c r="I355" s="113"/>
      <c r="J355" s="113"/>
      <c r="K355" s="113"/>
      <c r="L355" s="113"/>
      <c r="M355" s="113"/>
      <c r="N355" s="113"/>
      <c r="O355" s="114"/>
    </row>
    <row r="356" spans="6:15" ht="16.5">
      <c r="F356" s="113"/>
      <c r="G356" s="113"/>
      <c r="H356" s="113"/>
      <c r="I356" s="113"/>
      <c r="J356" s="113"/>
      <c r="K356" s="113"/>
      <c r="L356" s="113"/>
      <c r="M356" s="113"/>
      <c r="N356" s="113"/>
      <c r="O356" s="114"/>
    </row>
    <row r="357" spans="6:15" ht="16.5">
      <c r="F357" s="113"/>
      <c r="G357" s="113"/>
      <c r="H357" s="113"/>
      <c r="I357" s="113"/>
      <c r="J357" s="113"/>
      <c r="K357" s="113"/>
      <c r="L357" s="113"/>
      <c r="M357" s="113"/>
      <c r="N357" s="113"/>
      <c r="O357" s="114"/>
    </row>
    <row r="358" spans="6:15" ht="16.5">
      <c r="F358" s="113"/>
      <c r="G358" s="113"/>
      <c r="H358" s="113"/>
      <c r="I358" s="113"/>
      <c r="J358" s="113"/>
      <c r="K358" s="113"/>
      <c r="L358" s="113"/>
      <c r="M358" s="113"/>
      <c r="N358" s="113"/>
      <c r="O358" s="114"/>
    </row>
    <row r="359" spans="6:15" ht="16.5">
      <c r="F359" s="113"/>
      <c r="G359" s="113"/>
      <c r="H359" s="113"/>
      <c r="I359" s="113"/>
      <c r="J359" s="113"/>
      <c r="K359" s="113"/>
      <c r="L359" s="113"/>
      <c r="M359" s="113"/>
      <c r="N359" s="113"/>
      <c r="O359" s="114"/>
    </row>
    <row r="360" spans="6:15" ht="16.5">
      <c r="F360" s="113"/>
      <c r="G360" s="113"/>
      <c r="H360" s="113"/>
      <c r="I360" s="113"/>
      <c r="J360" s="113"/>
      <c r="K360" s="113"/>
      <c r="L360" s="113"/>
      <c r="M360" s="113"/>
      <c r="N360" s="113"/>
      <c r="O360" s="114"/>
    </row>
    <row r="361" spans="6:15" ht="16.5">
      <c r="F361" s="113"/>
      <c r="G361" s="113"/>
      <c r="H361" s="113"/>
      <c r="I361" s="113"/>
      <c r="J361" s="113"/>
      <c r="K361" s="113"/>
      <c r="L361" s="113"/>
      <c r="M361" s="113"/>
      <c r="N361" s="113"/>
      <c r="O361" s="114"/>
    </row>
    <row r="362" spans="6:15" ht="16.5">
      <c r="F362" s="113"/>
      <c r="G362" s="113"/>
      <c r="H362" s="113"/>
      <c r="I362" s="113"/>
      <c r="J362" s="113"/>
      <c r="K362" s="113"/>
      <c r="L362" s="113"/>
      <c r="M362" s="113"/>
      <c r="N362" s="113"/>
      <c r="O362" s="114"/>
    </row>
    <row r="363" spans="6:15" ht="16.5">
      <c r="F363" s="113"/>
      <c r="G363" s="113"/>
      <c r="H363" s="113"/>
      <c r="I363" s="113"/>
      <c r="J363" s="113"/>
      <c r="K363" s="113"/>
      <c r="L363" s="113"/>
      <c r="M363" s="113"/>
      <c r="N363" s="113"/>
      <c r="O363" s="114"/>
    </row>
    <row r="364" spans="6:15" ht="16.5">
      <c r="F364" s="113"/>
      <c r="G364" s="113"/>
      <c r="H364" s="113"/>
      <c r="I364" s="113"/>
      <c r="J364" s="113"/>
      <c r="K364" s="113"/>
      <c r="L364" s="113"/>
      <c r="M364" s="113"/>
      <c r="N364" s="113"/>
      <c r="O364" s="114"/>
    </row>
    <row r="365" spans="6:15" ht="16.5">
      <c r="F365" s="113"/>
      <c r="G365" s="113"/>
      <c r="H365" s="113"/>
      <c r="I365" s="113"/>
      <c r="J365" s="113"/>
      <c r="K365" s="113"/>
      <c r="L365" s="113"/>
      <c r="M365" s="113"/>
      <c r="N365" s="113"/>
      <c r="O365" s="114"/>
    </row>
    <row r="366" spans="6:15" ht="16.5">
      <c r="F366" s="113"/>
      <c r="G366" s="113"/>
      <c r="H366" s="113"/>
      <c r="I366" s="113"/>
      <c r="J366" s="113"/>
      <c r="K366" s="113"/>
      <c r="L366" s="113"/>
      <c r="M366" s="113"/>
      <c r="N366" s="113"/>
      <c r="O366" s="114"/>
    </row>
    <row r="367" spans="6:15" ht="16.5">
      <c r="F367" s="113"/>
      <c r="G367" s="113"/>
      <c r="H367" s="113"/>
      <c r="I367" s="113"/>
      <c r="J367" s="113"/>
      <c r="K367" s="113"/>
      <c r="L367" s="113"/>
      <c r="M367" s="113"/>
      <c r="N367" s="113"/>
      <c r="O367" s="114"/>
    </row>
    <row r="368" spans="6:15" ht="16.5">
      <c r="F368" s="113"/>
      <c r="G368" s="113"/>
      <c r="H368" s="113"/>
      <c r="I368" s="113"/>
      <c r="J368" s="113"/>
      <c r="K368" s="113"/>
      <c r="L368" s="113"/>
      <c r="M368" s="113"/>
      <c r="N368" s="113"/>
      <c r="O368" s="114"/>
    </row>
    <row r="369" spans="6:15" ht="16.5">
      <c r="F369" s="113"/>
      <c r="G369" s="113"/>
      <c r="H369" s="113"/>
      <c r="I369" s="113"/>
      <c r="J369" s="113"/>
      <c r="K369" s="113"/>
      <c r="L369" s="113"/>
      <c r="M369" s="113"/>
      <c r="N369" s="113"/>
      <c r="O369" s="114"/>
    </row>
    <row r="370" spans="6:15" ht="16.5">
      <c r="F370" s="113"/>
      <c r="G370" s="113"/>
      <c r="H370" s="113"/>
      <c r="I370" s="113"/>
      <c r="J370" s="113"/>
      <c r="K370" s="113"/>
      <c r="L370" s="113"/>
      <c r="M370" s="113"/>
      <c r="N370" s="113"/>
      <c r="O370" s="114"/>
    </row>
    <row r="371" spans="6:15" ht="16.5">
      <c r="F371" s="113"/>
      <c r="G371" s="113"/>
      <c r="H371" s="113"/>
      <c r="I371" s="113"/>
      <c r="J371" s="113"/>
      <c r="K371" s="113"/>
      <c r="L371" s="113"/>
      <c r="M371" s="113"/>
      <c r="N371" s="113"/>
      <c r="O371" s="114"/>
    </row>
    <row r="372" spans="6:15" ht="16.5">
      <c r="F372" s="113"/>
      <c r="G372" s="113"/>
      <c r="H372" s="113"/>
      <c r="I372" s="113"/>
      <c r="J372" s="113"/>
      <c r="K372" s="113"/>
      <c r="L372" s="113"/>
      <c r="M372" s="113"/>
      <c r="N372" s="113"/>
      <c r="O372" s="114"/>
    </row>
    <row r="373" spans="6:15" ht="16.5">
      <c r="F373" s="113"/>
      <c r="G373" s="113"/>
      <c r="H373" s="113"/>
      <c r="I373" s="113"/>
      <c r="J373" s="113"/>
      <c r="K373" s="113"/>
      <c r="L373" s="113"/>
      <c r="M373" s="113"/>
      <c r="N373" s="113"/>
      <c r="O373" s="114"/>
    </row>
    <row r="374" spans="6:15" ht="16.5">
      <c r="F374" s="113"/>
      <c r="G374" s="113"/>
      <c r="H374" s="113"/>
      <c r="I374" s="113"/>
      <c r="J374" s="113"/>
      <c r="K374" s="113"/>
      <c r="L374" s="113"/>
      <c r="M374" s="113"/>
      <c r="N374" s="113"/>
      <c r="O374" s="114"/>
    </row>
    <row r="375" spans="6:15" ht="16.5">
      <c r="F375" s="113"/>
      <c r="G375" s="113"/>
      <c r="H375" s="113"/>
      <c r="I375" s="113"/>
      <c r="J375" s="113"/>
      <c r="K375" s="113"/>
      <c r="L375" s="113"/>
      <c r="M375" s="113"/>
      <c r="N375" s="113"/>
      <c r="O375" s="114"/>
    </row>
    <row r="376" spans="6:15" ht="16.5">
      <c r="F376" s="113"/>
      <c r="G376" s="113"/>
      <c r="H376" s="113"/>
      <c r="I376" s="113"/>
      <c r="J376" s="113"/>
      <c r="K376" s="113"/>
      <c r="L376" s="113"/>
      <c r="M376" s="113"/>
      <c r="N376" s="113"/>
      <c r="O376" s="114"/>
    </row>
    <row r="377" spans="6:15" ht="16.5">
      <c r="F377" s="113"/>
      <c r="G377" s="113"/>
      <c r="H377" s="113"/>
      <c r="I377" s="113"/>
      <c r="J377" s="113"/>
      <c r="K377" s="113"/>
      <c r="L377" s="113"/>
      <c r="M377" s="113"/>
      <c r="N377" s="113"/>
      <c r="O377" s="114"/>
    </row>
    <row r="378" spans="6:15" ht="16.5">
      <c r="F378" s="113"/>
      <c r="G378" s="113"/>
      <c r="H378" s="113"/>
      <c r="I378" s="113"/>
      <c r="J378" s="113"/>
      <c r="K378" s="113"/>
      <c r="L378" s="113"/>
      <c r="M378" s="113"/>
      <c r="N378" s="113"/>
      <c r="O378" s="114"/>
    </row>
    <row r="379" spans="6:15" ht="16.5">
      <c r="F379" s="113"/>
      <c r="G379" s="113"/>
      <c r="H379" s="113"/>
      <c r="I379" s="113"/>
      <c r="J379" s="113"/>
      <c r="K379" s="113"/>
      <c r="L379" s="113"/>
      <c r="M379" s="113"/>
      <c r="N379" s="113"/>
      <c r="O379" s="114"/>
    </row>
    <row r="380" spans="6:15" ht="16.5">
      <c r="F380" s="113"/>
      <c r="G380" s="113"/>
      <c r="H380" s="113"/>
      <c r="I380" s="113"/>
      <c r="J380" s="113"/>
      <c r="K380" s="113"/>
      <c r="L380" s="113"/>
      <c r="M380" s="113"/>
      <c r="N380" s="113"/>
      <c r="O380" s="114"/>
    </row>
    <row r="381" spans="6:15" ht="16.5">
      <c r="F381" s="113"/>
      <c r="G381" s="113"/>
      <c r="H381" s="113"/>
      <c r="I381" s="113"/>
      <c r="J381" s="113"/>
      <c r="K381" s="113"/>
      <c r="L381" s="113"/>
      <c r="M381" s="113"/>
      <c r="N381" s="113"/>
      <c r="O381" s="114"/>
    </row>
    <row r="382" spans="6:15" ht="16.5">
      <c r="F382" s="113"/>
      <c r="G382" s="113"/>
      <c r="H382" s="113"/>
      <c r="I382" s="113"/>
      <c r="J382" s="113"/>
      <c r="K382" s="113"/>
      <c r="L382" s="113"/>
      <c r="M382" s="113"/>
      <c r="N382" s="113"/>
      <c r="O382" s="114"/>
    </row>
    <row r="383" spans="6:15" ht="16.5">
      <c r="F383" s="113"/>
      <c r="G383" s="113"/>
      <c r="H383" s="113"/>
      <c r="I383" s="113"/>
      <c r="J383" s="113"/>
      <c r="K383" s="113"/>
      <c r="L383" s="113"/>
      <c r="M383" s="113"/>
      <c r="N383" s="113"/>
      <c r="O383" s="114"/>
    </row>
    <row r="384" spans="6:15" ht="16.5">
      <c r="F384" s="113"/>
      <c r="G384" s="113"/>
      <c r="H384" s="113"/>
      <c r="I384" s="113"/>
      <c r="J384" s="113"/>
      <c r="K384" s="113"/>
      <c r="L384" s="113"/>
      <c r="M384" s="113"/>
      <c r="N384" s="113"/>
      <c r="O384" s="114"/>
    </row>
    <row r="385" spans="6:15" ht="16.5">
      <c r="F385" s="113"/>
      <c r="G385" s="113"/>
      <c r="H385" s="113"/>
      <c r="I385" s="113"/>
      <c r="J385" s="113"/>
      <c r="K385" s="113"/>
      <c r="L385" s="113"/>
      <c r="M385" s="113"/>
      <c r="N385" s="113"/>
      <c r="O385" s="114"/>
    </row>
    <row r="386" spans="6:15" ht="16.5">
      <c r="F386" s="113"/>
      <c r="G386" s="113"/>
      <c r="H386" s="113"/>
      <c r="I386" s="113"/>
      <c r="J386" s="113"/>
      <c r="K386" s="113"/>
      <c r="L386" s="113"/>
      <c r="M386" s="113"/>
      <c r="N386" s="113"/>
      <c r="O386" s="114"/>
    </row>
    <row r="387" spans="6:15" ht="16.5">
      <c r="F387" s="113"/>
      <c r="G387" s="113"/>
      <c r="H387" s="113"/>
      <c r="I387" s="113"/>
      <c r="J387" s="113"/>
      <c r="K387" s="113"/>
      <c r="L387" s="113"/>
      <c r="M387" s="113"/>
      <c r="N387" s="113"/>
      <c r="O387" s="114"/>
    </row>
    <row r="388" spans="6:15" ht="16.5">
      <c r="F388" s="113"/>
      <c r="G388" s="113"/>
      <c r="H388" s="113"/>
      <c r="I388" s="113"/>
      <c r="J388" s="113"/>
      <c r="K388" s="113"/>
      <c r="L388" s="113"/>
      <c r="M388" s="113"/>
      <c r="N388" s="113"/>
      <c r="O388" s="114"/>
    </row>
    <row r="389" spans="6:15" ht="16.5">
      <c r="F389" s="113"/>
      <c r="G389" s="113"/>
      <c r="H389" s="113"/>
      <c r="I389" s="113"/>
      <c r="J389" s="113"/>
      <c r="K389" s="113"/>
      <c r="L389" s="113"/>
      <c r="M389" s="113"/>
      <c r="N389" s="113"/>
      <c r="O389" s="114"/>
    </row>
    <row r="390" spans="6:15" ht="16.5">
      <c r="F390" s="113"/>
      <c r="G390" s="113"/>
      <c r="H390" s="113"/>
      <c r="I390" s="113"/>
      <c r="J390" s="113"/>
      <c r="K390" s="113"/>
      <c r="L390" s="113"/>
      <c r="M390" s="113"/>
      <c r="N390" s="113"/>
      <c r="O390" s="114"/>
    </row>
    <row r="391" spans="6:15" ht="16.5">
      <c r="F391" s="113"/>
      <c r="G391" s="113"/>
      <c r="H391" s="113"/>
      <c r="I391" s="113"/>
      <c r="J391" s="113"/>
      <c r="K391" s="113"/>
      <c r="L391" s="113"/>
      <c r="M391" s="113"/>
      <c r="N391" s="113"/>
      <c r="O391" s="114"/>
    </row>
    <row r="392" spans="6:15" ht="16.5">
      <c r="F392" s="113"/>
      <c r="G392" s="113"/>
      <c r="H392" s="113"/>
      <c r="I392" s="113"/>
      <c r="J392" s="113"/>
      <c r="K392" s="113"/>
      <c r="L392" s="113"/>
      <c r="M392" s="113"/>
      <c r="N392" s="113"/>
      <c r="O392" s="114"/>
    </row>
    <row r="393" spans="6:15" ht="16.5">
      <c r="F393" s="113"/>
      <c r="G393" s="113"/>
      <c r="H393" s="113"/>
      <c r="I393" s="113"/>
      <c r="J393" s="113"/>
      <c r="K393" s="113"/>
      <c r="L393" s="113"/>
      <c r="M393" s="113"/>
      <c r="N393" s="113"/>
      <c r="O393" s="114"/>
    </row>
    <row r="394" spans="6:15" ht="16.5">
      <c r="F394" s="113"/>
      <c r="G394" s="113"/>
      <c r="H394" s="113"/>
      <c r="I394" s="113"/>
      <c r="J394" s="113"/>
      <c r="K394" s="113"/>
      <c r="L394" s="113"/>
      <c r="M394" s="113"/>
      <c r="N394" s="113"/>
      <c r="O394" s="114"/>
    </row>
    <row r="395" spans="6:15" ht="16.5">
      <c r="F395" s="113"/>
      <c r="G395" s="113"/>
      <c r="H395" s="113"/>
      <c r="I395" s="113"/>
      <c r="J395" s="113"/>
      <c r="K395" s="113"/>
      <c r="L395" s="113"/>
      <c r="M395" s="113"/>
      <c r="N395" s="113"/>
      <c r="O395" s="114"/>
    </row>
    <row r="396" spans="6:15" ht="16.5">
      <c r="F396" s="113"/>
      <c r="G396" s="113"/>
      <c r="H396" s="113"/>
      <c r="I396" s="113"/>
      <c r="J396" s="113"/>
      <c r="K396" s="113"/>
      <c r="L396" s="113"/>
      <c r="M396" s="113"/>
      <c r="N396" s="113"/>
      <c r="O396" s="114"/>
    </row>
    <row r="397" spans="6:15" ht="16.5">
      <c r="F397" s="113"/>
      <c r="G397" s="113"/>
      <c r="H397" s="113"/>
      <c r="I397" s="113"/>
      <c r="J397" s="113"/>
      <c r="K397" s="113"/>
      <c r="L397" s="113"/>
      <c r="M397" s="113"/>
      <c r="N397" s="113"/>
      <c r="O397" s="114"/>
    </row>
    <row r="398" spans="6:15" ht="16.5">
      <c r="F398" s="113"/>
      <c r="G398" s="113"/>
      <c r="H398" s="113"/>
      <c r="I398" s="113"/>
      <c r="J398" s="113"/>
      <c r="K398" s="113"/>
      <c r="L398" s="113"/>
      <c r="M398" s="113"/>
      <c r="N398" s="113"/>
      <c r="O398" s="114"/>
    </row>
    <row r="399" spans="6:15" ht="16.5">
      <c r="F399" s="113"/>
      <c r="G399" s="113"/>
      <c r="H399" s="113"/>
      <c r="I399" s="113"/>
      <c r="J399" s="113"/>
      <c r="K399" s="113"/>
      <c r="L399" s="113"/>
      <c r="M399" s="113"/>
      <c r="N399" s="113"/>
      <c r="O399" s="114"/>
    </row>
    <row r="400" spans="6:15" ht="16.5">
      <c r="F400" s="113"/>
      <c r="G400" s="113"/>
      <c r="H400" s="113"/>
      <c r="I400" s="113"/>
      <c r="J400" s="113"/>
      <c r="K400" s="113"/>
      <c r="L400" s="113"/>
      <c r="M400" s="113"/>
      <c r="N400" s="113"/>
      <c r="O400" s="114"/>
    </row>
    <row r="401" spans="6:15" ht="16.5">
      <c r="F401" s="113"/>
      <c r="G401" s="113"/>
      <c r="H401" s="113"/>
      <c r="I401" s="113"/>
      <c r="J401" s="113"/>
      <c r="K401" s="113"/>
      <c r="L401" s="113"/>
      <c r="M401" s="113"/>
      <c r="N401" s="113"/>
      <c r="O401" s="114"/>
    </row>
    <row r="402" spans="6:15" ht="16.5">
      <c r="F402" s="113"/>
      <c r="G402" s="113"/>
      <c r="H402" s="113"/>
      <c r="I402" s="113"/>
      <c r="J402" s="113"/>
      <c r="K402" s="113"/>
      <c r="L402" s="113"/>
      <c r="M402" s="113"/>
      <c r="N402" s="113"/>
      <c r="O402" s="114"/>
    </row>
    <row r="403" spans="6:15" ht="16.5">
      <c r="F403" s="113"/>
      <c r="G403" s="113"/>
      <c r="H403" s="113"/>
      <c r="I403" s="113"/>
      <c r="J403" s="113"/>
      <c r="K403" s="113"/>
      <c r="L403" s="113"/>
      <c r="M403" s="113"/>
      <c r="N403" s="113"/>
      <c r="O403" s="114"/>
    </row>
    <row r="404" spans="6:15" ht="16.5">
      <c r="F404" s="113"/>
      <c r="G404" s="113"/>
      <c r="H404" s="113"/>
      <c r="I404" s="113"/>
      <c r="J404" s="113"/>
      <c r="K404" s="113"/>
      <c r="L404" s="113"/>
      <c r="M404" s="113"/>
      <c r="N404" s="113"/>
      <c r="O404" s="114"/>
    </row>
    <row r="405" spans="6:15" ht="16.5">
      <c r="F405" s="113"/>
      <c r="G405" s="113"/>
      <c r="H405" s="113"/>
      <c r="I405" s="113"/>
      <c r="J405" s="113"/>
      <c r="K405" s="113"/>
      <c r="L405" s="113"/>
      <c r="M405" s="113"/>
      <c r="N405" s="113"/>
      <c r="O405" s="114"/>
    </row>
    <row r="406" spans="6:15" ht="16.5">
      <c r="F406" s="113"/>
      <c r="G406" s="113"/>
      <c r="H406" s="113"/>
      <c r="I406" s="113"/>
      <c r="J406" s="113"/>
      <c r="K406" s="113"/>
      <c r="L406" s="113"/>
      <c r="M406" s="113"/>
      <c r="N406" s="113"/>
      <c r="O406" s="114"/>
    </row>
    <row r="407" spans="6:15" ht="16.5">
      <c r="F407" s="113"/>
      <c r="G407" s="113"/>
      <c r="H407" s="113"/>
      <c r="I407" s="113"/>
      <c r="J407" s="113"/>
      <c r="K407" s="113"/>
      <c r="L407" s="113"/>
      <c r="M407" s="113"/>
      <c r="N407" s="113"/>
      <c r="O407" s="114"/>
    </row>
    <row r="408" spans="6:15" ht="16.5">
      <c r="F408" s="113"/>
      <c r="G408" s="113"/>
      <c r="H408" s="113"/>
      <c r="I408" s="113"/>
      <c r="J408" s="113"/>
      <c r="K408" s="113"/>
      <c r="L408" s="113"/>
      <c r="M408" s="113"/>
      <c r="N408" s="113"/>
      <c r="O408" s="114"/>
    </row>
    <row r="409" spans="6:15" ht="16.5">
      <c r="F409" s="113"/>
      <c r="G409" s="113"/>
      <c r="H409" s="113"/>
      <c r="I409" s="113"/>
      <c r="J409" s="113"/>
      <c r="K409" s="113"/>
      <c r="L409" s="113"/>
      <c r="M409" s="113"/>
      <c r="N409" s="113"/>
      <c r="O409" s="114"/>
    </row>
    <row r="410" spans="6:15" ht="16.5">
      <c r="F410" s="113"/>
      <c r="G410" s="113"/>
      <c r="H410" s="113"/>
      <c r="I410" s="113"/>
      <c r="J410" s="113"/>
      <c r="K410" s="113"/>
      <c r="L410" s="113"/>
      <c r="M410" s="113"/>
      <c r="N410" s="113"/>
      <c r="O410" s="114"/>
    </row>
    <row r="411" spans="6:15" ht="16.5">
      <c r="F411" s="113"/>
      <c r="G411" s="113"/>
      <c r="H411" s="113"/>
      <c r="I411" s="113"/>
      <c r="J411" s="113"/>
      <c r="K411" s="113"/>
      <c r="L411" s="113"/>
      <c r="M411" s="113"/>
      <c r="N411" s="113"/>
      <c r="O411" s="114"/>
    </row>
    <row r="412" spans="6:15" ht="16.5">
      <c r="F412" s="113"/>
      <c r="G412" s="113"/>
      <c r="H412" s="113"/>
      <c r="I412" s="113"/>
      <c r="J412" s="113"/>
      <c r="K412" s="113"/>
      <c r="L412" s="113"/>
      <c r="M412" s="113"/>
      <c r="N412" s="113"/>
      <c r="O412" s="114"/>
    </row>
    <row r="413" spans="6:15" ht="16.5">
      <c r="F413" s="113"/>
      <c r="G413" s="113"/>
      <c r="H413" s="113"/>
      <c r="I413" s="113"/>
      <c r="J413" s="113"/>
      <c r="K413" s="113"/>
      <c r="L413" s="113"/>
      <c r="M413" s="113"/>
      <c r="N413" s="113"/>
      <c r="O413" s="114"/>
    </row>
    <row r="414" spans="6:15" ht="16.5">
      <c r="F414" s="113"/>
      <c r="G414" s="113"/>
      <c r="H414" s="113"/>
      <c r="I414" s="113"/>
      <c r="J414" s="113"/>
      <c r="K414" s="113"/>
      <c r="L414" s="113"/>
      <c r="M414" s="113"/>
      <c r="N414" s="113"/>
      <c r="O414" s="114"/>
    </row>
    <row r="415" spans="6:15" ht="16.5">
      <c r="F415" s="113"/>
      <c r="G415" s="113"/>
      <c r="H415" s="113"/>
      <c r="I415" s="113"/>
      <c r="J415" s="113"/>
      <c r="K415" s="113"/>
      <c r="L415" s="113"/>
      <c r="M415" s="113"/>
      <c r="N415" s="113"/>
      <c r="O415" s="114"/>
    </row>
    <row r="416" spans="6:15" ht="16.5">
      <c r="F416" s="113"/>
      <c r="G416" s="113"/>
      <c r="H416" s="113"/>
      <c r="I416" s="113"/>
      <c r="J416" s="113"/>
      <c r="K416" s="113"/>
      <c r="L416" s="113"/>
      <c r="M416" s="113"/>
      <c r="N416" s="113"/>
      <c r="O416" s="114"/>
    </row>
    <row r="417" spans="6:15" ht="16.5">
      <c r="F417" s="113"/>
      <c r="G417" s="113"/>
      <c r="H417" s="113"/>
      <c r="I417" s="113"/>
      <c r="J417" s="113"/>
      <c r="K417" s="113"/>
      <c r="L417" s="113"/>
      <c r="M417" s="113"/>
      <c r="N417" s="113"/>
      <c r="O417" s="114"/>
    </row>
    <row r="418" spans="6:15" ht="16.5">
      <c r="F418" s="113"/>
      <c r="G418" s="113"/>
      <c r="H418" s="113"/>
      <c r="I418" s="113"/>
      <c r="J418" s="113"/>
      <c r="K418" s="113"/>
      <c r="L418" s="113"/>
      <c r="M418" s="113"/>
      <c r="N418" s="113"/>
      <c r="O418" s="114"/>
    </row>
    <row r="419" spans="6:15" ht="16.5">
      <c r="F419" s="113"/>
      <c r="G419" s="113"/>
      <c r="H419" s="113"/>
      <c r="I419" s="113"/>
      <c r="J419" s="113"/>
      <c r="K419" s="113"/>
      <c r="L419" s="113"/>
      <c r="M419" s="113"/>
      <c r="N419" s="113"/>
      <c r="O419" s="114"/>
    </row>
    <row r="420" spans="6:15" ht="16.5">
      <c r="F420" s="113"/>
      <c r="G420" s="113"/>
      <c r="H420" s="113"/>
      <c r="I420" s="113"/>
      <c r="J420" s="113"/>
      <c r="K420" s="113"/>
      <c r="L420" s="113"/>
      <c r="M420" s="113"/>
      <c r="N420" s="113"/>
      <c r="O420" s="114"/>
    </row>
    <row r="421" spans="6:15" ht="16.5">
      <c r="F421" s="113"/>
      <c r="G421" s="113"/>
      <c r="H421" s="113"/>
      <c r="I421" s="113"/>
      <c r="J421" s="113"/>
      <c r="K421" s="113"/>
      <c r="L421" s="113"/>
      <c r="M421" s="113"/>
      <c r="N421" s="113"/>
      <c r="O421" s="114"/>
    </row>
    <row r="422" spans="6:15" ht="16.5">
      <c r="F422" s="113"/>
      <c r="G422" s="113"/>
      <c r="H422" s="113"/>
      <c r="I422" s="113"/>
      <c r="J422" s="113"/>
      <c r="K422" s="113"/>
      <c r="L422" s="113"/>
      <c r="M422" s="113"/>
      <c r="N422" s="113"/>
      <c r="O422" s="114"/>
    </row>
    <row r="423" spans="6:15" ht="16.5">
      <c r="F423" s="113"/>
      <c r="G423" s="113"/>
      <c r="H423" s="113"/>
      <c r="I423" s="113"/>
      <c r="J423" s="113"/>
      <c r="K423" s="113"/>
      <c r="L423" s="113"/>
      <c r="M423" s="113"/>
      <c r="N423" s="113"/>
      <c r="O423" s="114"/>
    </row>
    <row r="424" spans="6:15" ht="16.5">
      <c r="F424" s="113"/>
      <c r="G424" s="113"/>
      <c r="H424" s="113"/>
      <c r="I424" s="113"/>
      <c r="J424" s="113"/>
      <c r="K424" s="113"/>
      <c r="L424" s="113"/>
      <c r="M424" s="113"/>
      <c r="N424" s="113"/>
      <c r="O424" s="114"/>
    </row>
    <row r="425" spans="6:15" ht="16.5">
      <c r="F425" s="113"/>
      <c r="G425" s="113"/>
      <c r="H425" s="113"/>
      <c r="I425" s="113"/>
      <c r="J425" s="113"/>
      <c r="K425" s="113"/>
      <c r="L425" s="113"/>
      <c r="M425" s="113"/>
      <c r="N425" s="113"/>
      <c r="O425" s="114"/>
    </row>
    <row r="426" spans="6:15" ht="16.5">
      <c r="F426" s="113"/>
      <c r="G426" s="113"/>
      <c r="H426" s="113"/>
      <c r="I426" s="113"/>
      <c r="J426" s="113"/>
      <c r="K426" s="113"/>
      <c r="L426" s="113"/>
      <c r="M426" s="113"/>
      <c r="N426" s="113"/>
      <c r="O426" s="114"/>
    </row>
    <row r="427" spans="6:15" ht="16.5">
      <c r="F427" s="113"/>
      <c r="G427" s="113"/>
      <c r="H427" s="113"/>
      <c r="I427" s="113"/>
      <c r="J427" s="113"/>
      <c r="K427" s="113"/>
      <c r="L427" s="113"/>
      <c r="M427" s="113"/>
      <c r="N427" s="113"/>
      <c r="O427" s="114"/>
    </row>
    <row r="428" spans="6:15" ht="16.5">
      <c r="F428" s="113"/>
      <c r="G428" s="113"/>
      <c r="H428" s="113"/>
      <c r="I428" s="113"/>
      <c r="J428" s="113"/>
      <c r="K428" s="113"/>
      <c r="L428" s="113"/>
      <c r="M428" s="113"/>
      <c r="N428" s="113"/>
      <c r="O428" s="114"/>
    </row>
    <row r="429" spans="6:15" ht="16.5">
      <c r="F429" s="113"/>
      <c r="G429" s="113"/>
      <c r="H429" s="113"/>
      <c r="I429" s="113"/>
      <c r="J429" s="113"/>
      <c r="K429" s="113"/>
      <c r="L429" s="113"/>
      <c r="M429" s="113"/>
      <c r="N429" s="113"/>
      <c r="O429" s="114"/>
    </row>
    <row r="430" spans="6:15" ht="16.5">
      <c r="F430" s="113"/>
      <c r="G430" s="113"/>
      <c r="H430" s="113"/>
      <c r="I430" s="113"/>
      <c r="J430" s="113"/>
      <c r="K430" s="113"/>
      <c r="L430" s="113"/>
      <c r="M430" s="113"/>
      <c r="N430" s="113"/>
      <c r="O430" s="114"/>
    </row>
    <row r="431" spans="6:15" ht="16.5">
      <c r="F431" s="113"/>
      <c r="G431" s="113"/>
      <c r="H431" s="113"/>
      <c r="I431" s="113"/>
      <c r="J431" s="113"/>
      <c r="K431" s="113"/>
      <c r="L431" s="113"/>
      <c r="M431" s="113"/>
      <c r="N431" s="113"/>
      <c r="O431" s="114"/>
    </row>
    <row r="432" spans="6:15" ht="16.5">
      <c r="F432" s="113"/>
      <c r="G432" s="113"/>
      <c r="H432" s="113"/>
      <c r="I432" s="113"/>
      <c r="J432" s="113"/>
      <c r="K432" s="113"/>
      <c r="L432" s="113"/>
      <c r="M432" s="113"/>
      <c r="N432" s="113"/>
      <c r="O432" s="114"/>
    </row>
    <row r="433" spans="6:15" ht="16.5">
      <c r="F433" s="113"/>
      <c r="G433" s="113"/>
      <c r="H433" s="113"/>
      <c r="I433" s="113"/>
      <c r="J433" s="113"/>
      <c r="K433" s="113"/>
      <c r="L433" s="113"/>
      <c r="M433" s="113"/>
      <c r="N433" s="113"/>
      <c r="O433" s="114"/>
    </row>
    <row r="434" spans="6:15" ht="16.5">
      <c r="F434" s="113"/>
      <c r="G434" s="113"/>
      <c r="H434" s="113"/>
      <c r="I434" s="113"/>
      <c r="J434" s="113"/>
      <c r="K434" s="113"/>
      <c r="L434" s="113"/>
      <c r="M434" s="113"/>
      <c r="N434" s="113"/>
      <c r="O434" s="114"/>
    </row>
    <row r="435" spans="6:15" ht="16.5">
      <c r="F435" s="113"/>
      <c r="G435" s="113"/>
      <c r="H435" s="113"/>
      <c r="I435" s="113"/>
      <c r="J435" s="113"/>
      <c r="K435" s="113"/>
      <c r="L435" s="113"/>
      <c r="M435" s="113"/>
      <c r="N435" s="113"/>
      <c r="O435" s="114"/>
    </row>
    <row r="436" spans="6:15" ht="16.5">
      <c r="F436" s="113"/>
      <c r="G436" s="113"/>
      <c r="H436" s="113"/>
      <c r="I436" s="113"/>
      <c r="J436" s="113"/>
      <c r="K436" s="113"/>
      <c r="L436" s="113"/>
      <c r="M436" s="113"/>
      <c r="N436" s="113"/>
      <c r="O436" s="114"/>
    </row>
    <row r="437" spans="6:15" ht="16.5">
      <c r="F437" s="113"/>
      <c r="G437" s="113"/>
      <c r="H437" s="113"/>
      <c r="I437" s="113"/>
      <c r="J437" s="113"/>
      <c r="K437" s="113"/>
      <c r="L437" s="113"/>
      <c r="M437" s="113"/>
      <c r="N437" s="113"/>
      <c r="O437" s="114"/>
    </row>
    <row r="438" spans="6:15" ht="16.5">
      <c r="F438" s="113"/>
      <c r="G438" s="113"/>
      <c r="H438" s="113"/>
      <c r="I438" s="113"/>
      <c r="J438" s="113"/>
      <c r="K438" s="113"/>
      <c r="L438" s="113"/>
      <c r="M438" s="113"/>
      <c r="N438" s="113"/>
      <c r="O438" s="114"/>
    </row>
    <row r="439" spans="6:15" ht="16.5">
      <c r="F439" s="113"/>
      <c r="G439" s="113"/>
      <c r="H439" s="113"/>
      <c r="I439" s="113"/>
      <c r="J439" s="113"/>
      <c r="K439" s="113"/>
      <c r="L439" s="113"/>
      <c r="M439" s="113"/>
      <c r="N439" s="113"/>
      <c r="O439" s="114"/>
    </row>
    <row r="440" spans="6:15" ht="16.5">
      <c r="F440" s="113"/>
      <c r="G440" s="113"/>
      <c r="H440" s="113"/>
      <c r="I440" s="113"/>
      <c r="J440" s="113"/>
      <c r="K440" s="113"/>
      <c r="L440" s="113"/>
      <c r="M440" s="113"/>
      <c r="N440" s="113"/>
      <c r="O440" s="114"/>
    </row>
    <row r="441" spans="6:15" ht="16.5">
      <c r="F441" s="113"/>
      <c r="G441" s="113"/>
      <c r="H441" s="113"/>
      <c r="I441" s="113"/>
      <c r="J441" s="113"/>
      <c r="K441" s="113"/>
      <c r="L441" s="113"/>
      <c r="M441" s="113"/>
      <c r="N441" s="113"/>
      <c r="O441" s="114"/>
    </row>
    <row r="442" spans="6:15" ht="16.5">
      <c r="F442" s="113"/>
      <c r="G442" s="113"/>
      <c r="H442" s="113"/>
      <c r="I442" s="113"/>
      <c r="J442" s="113"/>
      <c r="K442" s="113"/>
      <c r="L442" s="113"/>
      <c r="M442" s="113"/>
      <c r="N442" s="113"/>
      <c r="O442" s="114"/>
    </row>
    <row r="443" spans="6:15" ht="16.5">
      <c r="F443" s="113"/>
      <c r="G443" s="113"/>
      <c r="H443" s="113"/>
      <c r="I443" s="113"/>
      <c r="J443" s="113"/>
      <c r="K443" s="113"/>
      <c r="L443" s="113"/>
      <c r="M443" s="113"/>
      <c r="N443" s="113"/>
      <c r="O443" s="114"/>
    </row>
    <row r="444" spans="6:15" ht="16.5">
      <c r="F444" s="113"/>
      <c r="G444" s="113"/>
      <c r="H444" s="113"/>
      <c r="I444" s="113"/>
      <c r="J444" s="113"/>
      <c r="K444" s="113"/>
      <c r="L444" s="113"/>
      <c r="M444" s="113"/>
      <c r="N444" s="113"/>
      <c r="O444" s="114"/>
    </row>
    <row r="445" spans="6:15" ht="16.5">
      <c r="F445" s="113"/>
      <c r="G445" s="113"/>
      <c r="H445" s="113"/>
      <c r="I445" s="113"/>
      <c r="J445" s="113"/>
      <c r="K445" s="113"/>
      <c r="L445" s="113"/>
      <c r="M445" s="113"/>
      <c r="N445" s="113"/>
      <c r="O445" s="114"/>
    </row>
  </sheetData>
  <mergeCells count="1">
    <mergeCell ref="O4:O5"/>
  </mergeCells>
  <printOptions horizontalCentered="1"/>
  <pageMargins left="0.6299212598425197" right="0.6299212598425197" top="0.9448818897637796" bottom="0.7874015748031497" header="0.5118110236220472" footer="0.31496062992125984"/>
  <pageSetup firstPageNumber="16" useFirstPageNumber="1" horizontalDpi="600" verticalDpi="600" orientation="portrait" pageOrder="overThenDown" paperSize="9" r:id="rId3"/>
  <headerFooter alignWithMargins="0">
    <oddFooter>&amp;C&amp;"新細明體,標準"丙&amp;"Times New Roman,標準"  &amp;P</oddFooter>
  </headerFooter>
  <colBreaks count="1" manualBreakCount="1">
    <brk id="9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6"/>
  <sheetViews>
    <sheetView showGridLines="0" zoomScale="75" zoomScaleNormal="75" zoomScaleSheetLayoutView="85" workbookViewId="0" topLeftCell="A1">
      <selection activeCell="G28" sqref="G28"/>
    </sheetView>
  </sheetViews>
  <sheetFormatPr defaultColWidth="9.00390625" defaultRowHeight="15.75"/>
  <cols>
    <col min="1" max="4" width="2.125" style="112" customWidth="1"/>
    <col min="5" max="5" width="20.875" style="73" customWidth="1"/>
    <col min="6" max="6" width="17.625" style="112" customWidth="1"/>
    <col min="7" max="8" width="17.625" style="73" customWidth="1"/>
    <col min="9" max="9" width="17.625" style="227" hidden="1" customWidth="1"/>
    <col min="10" max="10" width="16.50390625" style="73" customWidth="1"/>
    <col min="11" max="11" width="16.50390625" style="227" hidden="1" customWidth="1"/>
    <col min="12" max="14" width="16.50390625" style="73" customWidth="1"/>
    <col min="15" max="15" width="16.50390625" style="116" customWidth="1"/>
    <col min="16" max="16384" width="9.00390625" style="112" customWidth="1"/>
  </cols>
  <sheetData>
    <row r="1" spans="1:15" s="73" customFormat="1" ht="24" customHeight="1">
      <c r="A1" s="86"/>
      <c r="B1" s="87"/>
      <c r="C1" s="88"/>
      <c r="D1" s="89"/>
      <c r="E1" s="89"/>
      <c r="F1" s="67"/>
      <c r="H1" s="80" t="s">
        <v>78</v>
      </c>
      <c r="I1" s="214"/>
      <c r="J1" s="65" t="s">
        <v>79</v>
      </c>
      <c r="K1" s="228"/>
      <c r="L1" s="65"/>
      <c r="M1" s="66"/>
      <c r="N1" s="67"/>
      <c r="O1" s="123"/>
    </row>
    <row r="2" spans="1:15" s="73" customFormat="1" ht="24" customHeight="1">
      <c r="A2" s="86"/>
      <c r="B2" s="91"/>
      <c r="C2" s="91"/>
      <c r="D2" s="92"/>
      <c r="E2" s="92"/>
      <c r="F2" s="67"/>
      <c r="G2" s="67"/>
      <c r="H2" s="81" t="s">
        <v>28</v>
      </c>
      <c r="I2" s="215"/>
      <c r="J2" s="68" t="s">
        <v>29</v>
      </c>
      <c r="K2" s="229"/>
      <c r="L2" s="68"/>
      <c r="M2" s="67"/>
      <c r="N2" s="67"/>
      <c r="O2" s="123"/>
    </row>
    <row r="3" spans="1:15" s="73" customFormat="1" ht="21.75" customHeight="1" thickBot="1">
      <c r="A3" s="67"/>
      <c r="B3" s="67"/>
      <c r="C3" s="67"/>
      <c r="D3" s="67"/>
      <c r="E3" s="93"/>
      <c r="F3" s="67"/>
      <c r="G3" s="69"/>
      <c r="H3" s="82" t="s">
        <v>80</v>
      </c>
      <c r="I3" s="216"/>
      <c r="J3" s="23" t="s">
        <v>191</v>
      </c>
      <c r="K3" s="230"/>
      <c r="L3" s="69"/>
      <c r="M3" s="70"/>
      <c r="N3" s="70"/>
      <c r="O3" s="124" t="s">
        <v>73</v>
      </c>
    </row>
    <row r="4" spans="1:15" s="100" customFormat="1" ht="22.5" customHeight="1">
      <c r="A4" s="83" t="s">
        <v>20</v>
      </c>
      <c r="B4" s="95"/>
      <c r="C4" s="95"/>
      <c r="D4" s="95"/>
      <c r="E4" s="96"/>
      <c r="F4" s="83" t="s">
        <v>21</v>
      </c>
      <c r="G4" s="83"/>
      <c r="H4" s="96"/>
      <c r="I4" s="217"/>
      <c r="J4" s="257" t="s">
        <v>50</v>
      </c>
      <c r="K4" s="240"/>
      <c r="L4" s="261" t="s">
        <v>36</v>
      </c>
      <c r="M4" s="262"/>
      <c r="N4" s="262"/>
      <c r="O4" s="255" t="s">
        <v>44</v>
      </c>
    </row>
    <row r="5" spans="1:15" s="100" customFormat="1" ht="33.75" customHeight="1">
      <c r="A5" s="101" t="s">
        <v>0</v>
      </c>
      <c r="B5" s="101" t="s">
        <v>1</v>
      </c>
      <c r="C5" s="101" t="s">
        <v>2</v>
      </c>
      <c r="D5" s="101" t="s">
        <v>3</v>
      </c>
      <c r="E5" s="102" t="s">
        <v>17</v>
      </c>
      <c r="F5" s="103" t="s">
        <v>23</v>
      </c>
      <c r="G5" s="84" t="s">
        <v>43</v>
      </c>
      <c r="H5" s="72" t="s">
        <v>24</v>
      </c>
      <c r="I5" s="218" t="s">
        <v>199</v>
      </c>
      <c r="J5" s="258"/>
      <c r="K5" s="231" t="s">
        <v>200</v>
      </c>
      <c r="L5" s="71" t="s">
        <v>51</v>
      </c>
      <c r="M5" s="71" t="s">
        <v>52</v>
      </c>
      <c r="N5" s="72" t="s">
        <v>24</v>
      </c>
      <c r="O5" s="256"/>
    </row>
    <row r="6" spans="1:15" s="110" customFormat="1" ht="18" customHeight="1">
      <c r="A6" s="106"/>
      <c r="B6" s="106"/>
      <c r="C6" s="106"/>
      <c r="D6" s="107"/>
      <c r="E6" s="108" t="s">
        <v>54</v>
      </c>
      <c r="F6" s="201">
        <f>SUM(F7,F28,F60,F64,F79,F93,F139,F146,F161)</f>
        <v>116508241000</v>
      </c>
      <c r="G6" s="201">
        <f>SUM(G7,G28,G60,G64,G79,G93,G139,G146,G161)</f>
        <v>0</v>
      </c>
      <c r="H6" s="201">
        <f>SUM(H7,H28,H60,H64,H79,H93,H139,H146,H161)</f>
        <v>116508241000</v>
      </c>
      <c r="I6" s="233">
        <f>I7+I28+I60+I64+I79+I93+I139+I146+I161</f>
        <v>75532483675</v>
      </c>
      <c r="J6" s="202">
        <f aca="true" t="shared" si="0" ref="J6:O6">SUM(J7,J28,J60,J64,J79,J93,J139,J146,J161)</f>
        <v>82954104675</v>
      </c>
      <c r="K6" s="241">
        <f t="shared" si="0"/>
        <v>49041335064</v>
      </c>
      <c r="L6" s="202">
        <f t="shared" si="0"/>
        <v>62669638915</v>
      </c>
      <c r="M6" s="201">
        <f t="shared" si="0"/>
        <v>5689824698</v>
      </c>
      <c r="N6" s="201">
        <f t="shared" si="0"/>
        <v>68359463613</v>
      </c>
      <c r="O6" s="203">
        <f t="shared" si="0"/>
        <v>14594641062</v>
      </c>
    </row>
    <row r="7" spans="1:15" ht="18" customHeight="1">
      <c r="A7" s="78">
        <v>1</v>
      </c>
      <c r="B7" s="78"/>
      <c r="C7" s="78"/>
      <c r="D7" s="78"/>
      <c r="E7" s="181" t="s">
        <v>209</v>
      </c>
      <c r="F7" s="133">
        <f>F8+F11+F20+F25</f>
        <v>8974508000</v>
      </c>
      <c r="G7" s="133">
        <f>G8+G11+G20+G25</f>
        <v>0</v>
      </c>
      <c r="H7" s="133">
        <f>H8+H11+H20+H25</f>
        <v>8974508000</v>
      </c>
      <c r="I7" s="234">
        <f aca="true" t="shared" si="1" ref="I7:O7">I8+I11+I20+I25</f>
        <v>3285506000</v>
      </c>
      <c r="J7" s="133">
        <f t="shared" si="1"/>
        <v>4119631000</v>
      </c>
      <c r="K7" s="242">
        <f t="shared" si="1"/>
        <v>1528021466</v>
      </c>
      <c r="L7" s="133">
        <f t="shared" si="1"/>
        <v>2848649750</v>
      </c>
      <c r="M7" s="133">
        <f t="shared" si="1"/>
        <v>110392151</v>
      </c>
      <c r="N7" s="133">
        <f t="shared" si="1"/>
        <v>2959041901</v>
      </c>
      <c r="O7" s="204">
        <f t="shared" si="1"/>
        <v>1160589099</v>
      </c>
    </row>
    <row r="8" spans="1:15" ht="30" customHeight="1">
      <c r="A8" s="78"/>
      <c r="B8" s="78">
        <v>1</v>
      </c>
      <c r="C8" s="78"/>
      <c r="D8" s="78"/>
      <c r="E8" s="182" t="s">
        <v>210</v>
      </c>
      <c r="F8" s="133">
        <f aca="true" t="shared" si="2" ref="F8:O9">F9</f>
        <v>882235000</v>
      </c>
      <c r="G8" s="133">
        <f t="shared" si="2"/>
        <v>0</v>
      </c>
      <c r="H8" s="133">
        <f t="shared" si="2"/>
        <v>882235000</v>
      </c>
      <c r="I8" s="234">
        <f>I9</f>
        <v>161781000</v>
      </c>
      <c r="J8" s="133">
        <f t="shared" si="2"/>
        <v>201821000</v>
      </c>
      <c r="K8" s="242">
        <f t="shared" si="2"/>
        <v>110974924</v>
      </c>
      <c r="L8" s="133">
        <f t="shared" si="2"/>
        <v>187667624</v>
      </c>
      <c r="M8" s="133">
        <f t="shared" si="2"/>
        <v>0</v>
      </c>
      <c r="N8" s="133">
        <f t="shared" si="2"/>
        <v>187667624</v>
      </c>
      <c r="O8" s="204">
        <f t="shared" si="2"/>
        <v>14153376</v>
      </c>
    </row>
    <row r="9" spans="1:15" ht="18" customHeight="1">
      <c r="A9" s="78"/>
      <c r="B9" s="78"/>
      <c r="C9" s="78"/>
      <c r="D9" s="78"/>
      <c r="E9" s="183" t="s">
        <v>211</v>
      </c>
      <c r="F9" s="133">
        <f t="shared" si="2"/>
        <v>882235000</v>
      </c>
      <c r="G9" s="133">
        <f t="shared" si="2"/>
        <v>0</v>
      </c>
      <c r="H9" s="133">
        <f t="shared" si="2"/>
        <v>882235000</v>
      </c>
      <c r="I9" s="234">
        <f>I10</f>
        <v>161781000</v>
      </c>
      <c r="J9" s="133">
        <f t="shared" si="2"/>
        <v>201821000</v>
      </c>
      <c r="K9" s="242">
        <f t="shared" si="2"/>
        <v>110974924</v>
      </c>
      <c r="L9" s="133">
        <f t="shared" si="2"/>
        <v>187667624</v>
      </c>
      <c r="M9" s="133">
        <f t="shared" si="2"/>
        <v>0</v>
      </c>
      <c r="N9" s="133">
        <f t="shared" si="2"/>
        <v>187667624</v>
      </c>
      <c r="O9" s="204">
        <f t="shared" si="2"/>
        <v>14153376</v>
      </c>
    </row>
    <row r="10" spans="1:15" ht="33" customHeight="1">
      <c r="A10" s="78"/>
      <c r="B10" s="78"/>
      <c r="C10" s="78">
        <v>1</v>
      </c>
      <c r="D10" s="78"/>
      <c r="E10" s="184" t="s">
        <v>212</v>
      </c>
      <c r="F10" s="134">
        <v>882235000</v>
      </c>
      <c r="G10" s="134">
        <f>'歲出本年度'!G10</f>
        <v>0</v>
      </c>
      <c r="H10" s="134">
        <f>SUM(F10:G10)</f>
        <v>882235000</v>
      </c>
      <c r="I10" s="235">
        <v>161781000</v>
      </c>
      <c r="J10" s="134">
        <f>I10+'歲出本年度'!I10</f>
        <v>201821000</v>
      </c>
      <c r="K10" s="243">
        <v>110974924</v>
      </c>
      <c r="L10" s="134">
        <f>K10+'歲出本年度'!L10</f>
        <v>187667624</v>
      </c>
      <c r="M10" s="134">
        <f>'歲出本年度'!M10</f>
        <v>0</v>
      </c>
      <c r="N10" s="134">
        <f>SUM(L10:M10)</f>
        <v>187667624</v>
      </c>
      <c r="O10" s="135">
        <f>J10-N10</f>
        <v>14153376</v>
      </c>
    </row>
    <row r="11" spans="1:15" ht="33" customHeight="1">
      <c r="A11" s="78"/>
      <c r="B11" s="78">
        <v>2</v>
      </c>
      <c r="C11" s="78"/>
      <c r="D11" s="78"/>
      <c r="E11" s="185" t="s">
        <v>213</v>
      </c>
      <c r="F11" s="133">
        <f aca="true" t="shared" si="3" ref="F11:O11">F12</f>
        <v>470500000</v>
      </c>
      <c r="G11" s="133">
        <f t="shared" si="3"/>
        <v>0</v>
      </c>
      <c r="H11" s="133">
        <f t="shared" si="3"/>
        <v>470500000</v>
      </c>
      <c r="I11" s="234">
        <f>I12</f>
        <v>255000000</v>
      </c>
      <c r="J11" s="133">
        <f t="shared" si="3"/>
        <v>331213000</v>
      </c>
      <c r="K11" s="242">
        <f t="shared" si="3"/>
        <v>215717066</v>
      </c>
      <c r="L11" s="133">
        <f t="shared" si="3"/>
        <v>291599992</v>
      </c>
      <c r="M11" s="133">
        <f t="shared" si="3"/>
        <v>20455561</v>
      </c>
      <c r="N11" s="133">
        <f t="shared" si="3"/>
        <v>312055553</v>
      </c>
      <c r="O11" s="204">
        <f t="shared" si="3"/>
        <v>19157447</v>
      </c>
    </row>
    <row r="12" spans="1:15" ht="18" customHeight="1">
      <c r="A12" s="78"/>
      <c r="B12" s="78"/>
      <c r="C12" s="78"/>
      <c r="D12" s="78"/>
      <c r="E12" s="125" t="s">
        <v>214</v>
      </c>
      <c r="F12" s="133">
        <f>F13+F18</f>
        <v>470500000</v>
      </c>
      <c r="G12" s="133">
        <f>G13+G18</f>
        <v>0</v>
      </c>
      <c r="H12" s="133">
        <f>H13+H18</f>
        <v>470500000</v>
      </c>
      <c r="I12" s="234">
        <f aca="true" t="shared" si="4" ref="I12:O12">I13+I18</f>
        <v>255000000</v>
      </c>
      <c r="J12" s="133">
        <f t="shared" si="4"/>
        <v>331213000</v>
      </c>
      <c r="K12" s="242">
        <f t="shared" si="4"/>
        <v>215717066</v>
      </c>
      <c r="L12" s="133">
        <f t="shared" si="4"/>
        <v>291599992</v>
      </c>
      <c r="M12" s="133">
        <f t="shared" si="4"/>
        <v>20455561</v>
      </c>
      <c r="N12" s="133">
        <f t="shared" si="4"/>
        <v>312055553</v>
      </c>
      <c r="O12" s="204">
        <f t="shared" si="4"/>
        <v>19157447</v>
      </c>
    </row>
    <row r="13" spans="1:15" ht="18" customHeight="1">
      <c r="A13" s="78"/>
      <c r="B13" s="78"/>
      <c r="C13" s="78">
        <v>1</v>
      </c>
      <c r="D13" s="78"/>
      <c r="E13" s="186" t="s">
        <v>215</v>
      </c>
      <c r="F13" s="134">
        <f>SUM(F14:F17)</f>
        <v>450500000</v>
      </c>
      <c r="G13" s="134">
        <f>SUM(G14:G17)</f>
        <v>0</v>
      </c>
      <c r="H13" s="134">
        <f>SUM(H14:H17)</f>
        <v>450500000</v>
      </c>
      <c r="I13" s="236">
        <f aca="true" t="shared" si="5" ref="I13:O13">SUM(I14:I17)</f>
        <v>235000000</v>
      </c>
      <c r="J13" s="134">
        <f t="shared" si="5"/>
        <v>311213000</v>
      </c>
      <c r="K13" s="244">
        <f t="shared" si="5"/>
        <v>213940292</v>
      </c>
      <c r="L13" s="134">
        <f t="shared" si="5"/>
        <v>274350193</v>
      </c>
      <c r="M13" s="134">
        <f t="shared" si="5"/>
        <v>18584526</v>
      </c>
      <c r="N13" s="134">
        <f t="shared" si="5"/>
        <v>292934719</v>
      </c>
      <c r="O13" s="135">
        <f t="shared" si="5"/>
        <v>18278281</v>
      </c>
    </row>
    <row r="14" spans="1:15" ht="33" customHeight="1">
      <c r="A14" s="78"/>
      <c r="B14" s="78"/>
      <c r="C14" s="78"/>
      <c r="D14" s="78">
        <v>1</v>
      </c>
      <c r="E14" s="188" t="s">
        <v>216</v>
      </c>
      <c r="F14" s="134">
        <v>87000000</v>
      </c>
      <c r="G14" s="134">
        <f>'歲出本年度'!G14</f>
        <v>0</v>
      </c>
      <c r="H14" s="134">
        <f>SUM(F14:G14)</f>
        <v>87000000</v>
      </c>
      <c r="I14" s="235">
        <v>46500000</v>
      </c>
      <c r="J14" s="134">
        <f>I14+'歲出本年度'!I14</f>
        <v>56350000</v>
      </c>
      <c r="K14" s="243">
        <v>40127647</v>
      </c>
      <c r="L14" s="134">
        <f>K14+'歲出本年度'!L14</f>
        <v>46515545</v>
      </c>
      <c r="M14" s="134">
        <f>'歲出本年度'!M14</f>
        <v>8585000</v>
      </c>
      <c r="N14" s="134">
        <f>SUM(L14:M14)</f>
        <v>55100545</v>
      </c>
      <c r="O14" s="135">
        <f>J14-N14</f>
        <v>1249455</v>
      </c>
    </row>
    <row r="15" spans="1:15" ht="51" customHeight="1">
      <c r="A15" s="78"/>
      <c r="B15" s="78"/>
      <c r="C15" s="78"/>
      <c r="D15" s="78">
        <v>2</v>
      </c>
      <c r="E15" s="188" t="s">
        <v>217</v>
      </c>
      <c r="F15" s="134">
        <v>80000000</v>
      </c>
      <c r="G15" s="134">
        <f>'歲出本年度'!G15</f>
        <v>0</v>
      </c>
      <c r="H15" s="134">
        <f>SUM(F15:G15)</f>
        <v>80000000</v>
      </c>
      <c r="I15" s="235">
        <v>35000000</v>
      </c>
      <c r="J15" s="134">
        <f>I15+'歲出本年度'!I15</f>
        <v>50200000</v>
      </c>
      <c r="K15" s="243">
        <v>32808446</v>
      </c>
      <c r="L15" s="134">
        <f>K15+'歲出本年度'!L15</f>
        <v>38598169</v>
      </c>
      <c r="M15" s="134">
        <f>'歲出本年度'!M15</f>
        <v>9999526</v>
      </c>
      <c r="N15" s="134">
        <f>SUM(L15:M15)</f>
        <v>48597695</v>
      </c>
      <c r="O15" s="135">
        <f>J15-N15</f>
        <v>1602305</v>
      </c>
    </row>
    <row r="16" spans="1:15" ht="33" customHeight="1">
      <c r="A16" s="78"/>
      <c r="B16" s="78"/>
      <c r="C16" s="78"/>
      <c r="D16" s="78">
        <v>3</v>
      </c>
      <c r="E16" s="188" t="s">
        <v>218</v>
      </c>
      <c r="F16" s="134">
        <v>280000000</v>
      </c>
      <c r="G16" s="134">
        <f>'歲出本年度'!G16</f>
        <v>0</v>
      </c>
      <c r="H16" s="134">
        <f>SUM(F16:G16)</f>
        <v>280000000</v>
      </c>
      <c r="I16" s="235">
        <v>150000000</v>
      </c>
      <c r="J16" s="134">
        <f>I16+'歲出本年度'!I16</f>
        <v>201163000</v>
      </c>
      <c r="K16" s="243">
        <v>140287799</v>
      </c>
      <c r="L16" s="134">
        <f>K16+'歲出本年度'!L16</f>
        <v>187524879</v>
      </c>
      <c r="M16" s="134">
        <f>'歲出本年度'!M16</f>
        <v>0</v>
      </c>
      <c r="N16" s="134">
        <f>SUM(L16:M16)</f>
        <v>187524879</v>
      </c>
      <c r="O16" s="135">
        <f>J16-N16</f>
        <v>13638121</v>
      </c>
    </row>
    <row r="17" spans="1:15" ht="51" customHeight="1">
      <c r="A17" s="78"/>
      <c r="B17" s="78"/>
      <c r="C17" s="78"/>
      <c r="D17" s="78">
        <v>4</v>
      </c>
      <c r="E17" s="188" t="s">
        <v>219</v>
      </c>
      <c r="F17" s="134">
        <v>3500000</v>
      </c>
      <c r="G17" s="134">
        <f>'歲出本年度'!G17</f>
        <v>0</v>
      </c>
      <c r="H17" s="134">
        <f>SUM(F17:G17)</f>
        <v>3500000</v>
      </c>
      <c r="I17" s="235">
        <v>3500000</v>
      </c>
      <c r="J17" s="134">
        <f>I17+'歲出本年度'!I17</f>
        <v>3500000</v>
      </c>
      <c r="K17" s="243">
        <v>716400</v>
      </c>
      <c r="L17" s="134">
        <f>K17+'歲出本年度'!L17</f>
        <v>1711600</v>
      </c>
      <c r="M17" s="134">
        <f>'歲出本年度'!M17</f>
        <v>0</v>
      </c>
      <c r="N17" s="134">
        <f>SUM(L17:M17)</f>
        <v>1711600</v>
      </c>
      <c r="O17" s="135">
        <f>J17-N17</f>
        <v>1788400</v>
      </c>
    </row>
    <row r="18" spans="1:15" ht="18" customHeight="1">
      <c r="A18" s="78"/>
      <c r="B18" s="78"/>
      <c r="C18" s="78">
        <v>2</v>
      </c>
      <c r="D18" s="78"/>
      <c r="E18" s="186" t="s">
        <v>220</v>
      </c>
      <c r="F18" s="134">
        <f aca="true" t="shared" si="6" ref="F18:O18">F19</f>
        <v>20000000</v>
      </c>
      <c r="G18" s="134">
        <f t="shared" si="6"/>
        <v>0</v>
      </c>
      <c r="H18" s="134">
        <f t="shared" si="6"/>
        <v>20000000</v>
      </c>
      <c r="I18" s="236">
        <f>I19</f>
        <v>20000000</v>
      </c>
      <c r="J18" s="134">
        <f t="shared" si="6"/>
        <v>20000000</v>
      </c>
      <c r="K18" s="244">
        <f t="shared" si="6"/>
        <v>1776774</v>
      </c>
      <c r="L18" s="134">
        <f t="shared" si="6"/>
        <v>17249799</v>
      </c>
      <c r="M18" s="134">
        <f t="shared" si="6"/>
        <v>1871035</v>
      </c>
      <c r="N18" s="134">
        <f t="shared" si="6"/>
        <v>19120834</v>
      </c>
      <c r="O18" s="135">
        <f t="shared" si="6"/>
        <v>879166</v>
      </c>
    </row>
    <row r="19" spans="1:15" ht="50.25" customHeight="1">
      <c r="A19" s="78"/>
      <c r="B19" s="78"/>
      <c r="C19" s="78"/>
      <c r="D19" s="78">
        <v>1</v>
      </c>
      <c r="E19" s="188" t="s">
        <v>221</v>
      </c>
      <c r="F19" s="134">
        <v>20000000</v>
      </c>
      <c r="G19" s="134">
        <f>'歲出本年度'!G19</f>
        <v>0</v>
      </c>
      <c r="H19" s="134">
        <f>SUM(F19:G19)</f>
        <v>20000000</v>
      </c>
      <c r="I19" s="235">
        <v>20000000</v>
      </c>
      <c r="J19" s="134">
        <f>I19+'歲出本年度'!I19</f>
        <v>20000000</v>
      </c>
      <c r="K19" s="243">
        <v>1776774</v>
      </c>
      <c r="L19" s="134">
        <f>K19+'歲出本年度'!L19</f>
        <v>17249799</v>
      </c>
      <c r="M19" s="134">
        <f>'歲出本年度'!M19</f>
        <v>1871035</v>
      </c>
      <c r="N19" s="134">
        <f>SUM(L19:M19)</f>
        <v>19120834</v>
      </c>
      <c r="O19" s="135">
        <f>J19-N19</f>
        <v>879166</v>
      </c>
    </row>
    <row r="20" spans="1:15" ht="18" customHeight="1">
      <c r="A20" s="78"/>
      <c r="B20" s="78">
        <v>3</v>
      </c>
      <c r="C20" s="78"/>
      <c r="D20" s="78"/>
      <c r="E20" s="185" t="s">
        <v>222</v>
      </c>
      <c r="F20" s="133">
        <f>F21+F23</f>
        <v>7525448000</v>
      </c>
      <c r="G20" s="133">
        <f>G21+G23</f>
        <v>0</v>
      </c>
      <c r="H20" s="133">
        <f>H21+H23</f>
        <v>7525448000</v>
      </c>
      <c r="I20" s="234">
        <f aca="true" t="shared" si="7" ref="I20:O20">I21+I23</f>
        <v>2824874000</v>
      </c>
      <c r="J20" s="133">
        <f t="shared" si="7"/>
        <v>3535374000</v>
      </c>
      <c r="K20" s="242">
        <f t="shared" si="7"/>
        <v>1172125634</v>
      </c>
      <c r="L20" s="133">
        <f t="shared" si="7"/>
        <v>2326865777</v>
      </c>
      <c r="M20" s="133">
        <f t="shared" si="7"/>
        <v>89898590</v>
      </c>
      <c r="N20" s="133">
        <f t="shared" si="7"/>
        <v>2416764367</v>
      </c>
      <c r="O20" s="204">
        <f t="shared" si="7"/>
        <v>1118609633</v>
      </c>
    </row>
    <row r="21" spans="1:15" ht="18" customHeight="1">
      <c r="A21" s="78"/>
      <c r="B21" s="78"/>
      <c r="C21" s="78"/>
      <c r="D21" s="78"/>
      <c r="E21" s="125" t="s">
        <v>203</v>
      </c>
      <c r="F21" s="133">
        <f aca="true" t="shared" si="8" ref="F21:O21">F22</f>
        <v>5425448000</v>
      </c>
      <c r="G21" s="133">
        <f t="shared" si="8"/>
        <v>0</v>
      </c>
      <c r="H21" s="133">
        <f t="shared" si="8"/>
        <v>5425448000</v>
      </c>
      <c r="I21" s="234">
        <f>I22</f>
        <v>2299874000</v>
      </c>
      <c r="J21" s="133">
        <f t="shared" si="8"/>
        <v>2410374000</v>
      </c>
      <c r="K21" s="242">
        <f t="shared" si="8"/>
        <v>647223759</v>
      </c>
      <c r="L21" s="133">
        <f t="shared" si="8"/>
        <v>1230808642</v>
      </c>
      <c r="M21" s="133">
        <f t="shared" si="8"/>
        <v>89898590</v>
      </c>
      <c r="N21" s="133">
        <f t="shared" si="8"/>
        <v>1320707232</v>
      </c>
      <c r="O21" s="204">
        <f t="shared" si="8"/>
        <v>1089666768</v>
      </c>
    </row>
    <row r="22" spans="1:15" ht="18" customHeight="1">
      <c r="A22" s="78"/>
      <c r="B22" s="78"/>
      <c r="C22" s="78">
        <v>1</v>
      </c>
      <c r="D22" s="78"/>
      <c r="E22" s="189" t="s">
        <v>223</v>
      </c>
      <c r="F22" s="134">
        <v>5425448000</v>
      </c>
      <c r="G22" s="134">
        <f>'歲出本年度'!G22</f>
        <v>0</v>
      </c>
      <c r="H22" s="134">
        <f>SUM(F22:G22)</f>
        <v>5425448000</v>
      </c>
      <c r="I22" s="235">
        <v>2299874000</v>
      </c>
      <c r="J22" s="134">
        <f>I22+'歲出本年度'!I22</f>
        <v>2410374000</v>
      </c>
      <c r="K22" s="243">
        <v>647223759</v>
      </c>
      <c r="L22" s="134">
        <f>K22+'歲出本年度'!L22</f>
        <v>1230808642</v>
      </c>
      <c r="M22" s="134">
        <f>'歲出本年度'!M22</f>
        <v>89898590</v>
      </c>
      <c r="N22" s="134">
        <f>SUM(L22:M22)</f>
        <v>1320707232</v>
      </c>
      <c r="O22" s="135">
        <f>J22-N22</f>
        <v>1089666768</v>
      </c>
    </row>
    <row r="23" spans="1:15" ht="18" customHeight="1">
      <c r="A23" s="78"/>
      <c r="B23" s="78"/>
      <c r="C23" s="78"/>
      <c r="D23" s="78"/>
      <c r="E23" s="125" t="s">
        <v>211</v>
      </c>
      <c r="F23" s="133">
        <f aca="true" t="shared" si="9" ref="F23:O23">F24</f>
        <v>2100000000</v>
      </c>
      <c r="G23" s="133">
        <f t="shared" si="9"/>
        <v>0</v>
      </c>
      <c r="H23" s="133">
        <f t="shared" si="9"/>
        <v>2100000000</v>
      </c>
      <c r="I23" s="234">
        <f>I24</f>
        <v>525000000</v>
      </c>
      <c r="J23" s="133">
        <f t="shared" si="9"/>
        <v>1125000000</v>
      </c>
      <c r="K23" s="242">
        <f t="shared" si="9"/>
        <v>524901875</v>
      </c>
      <c r="L23" s="133">
        <f t="shared" si="9"/>
        <v>1096057135</v>
      </c>
      <c r="M23" s="133">
        <f t="shared" si="9"/>
        <v>0</v>
      </c>
      <c r="N23" s="133">
        <f t="shared" si="9"/>
        <v>1096057135</v>
      </c>
      <c r="O23" s="204">
        <f t="shared" si="9"/>
        <v>28942865</v>
      </c>
    </row>
    <row r="24" spans="1:15" ht="33" customHeight="1">
      <c r="A24" s="78"/>
      <c r="B24" s="78"/>
      <c r="C24" s="78">
        <v>2</v>
      </c>
      <c r="D24" s="78"/>
      <c r="E24" s="186" t="s">
        <v>224</v>
      </c>
      <c r="F24" s="134">
        <v>2100000000</v>
      </c>
      <c r="G24" s="134">
        <f>'歲出本年度'!G24</f>
        <v>0</v>
      </c>
      <c r="H24" s="134">
        <f>SUM(F24:G24)</f>
        <v>2100000000</v>
      </c>
      <c r="I24" s="235">
        <v>525000000</v>
      </c>
      <c r="J24" s="134">
        <f>I24+'歲出本年度'!I24</f>
        <v>1125000000</v>
      </c>
      <c r="K24" s="243">
        <v>524901875</v>
      </c>
      <c r="L24" s="134">
        <f>K24+'歲出本年度'!L24</f>
        <v>1096057135</v>
      </c>
      <c r="M24" s="134">
        <f>'歲出本年度'!M24</f>
        <v>0</v>
      </c>
      <c r="N24" s="134">
        <f>SUM(L24:M24)</f>
        <v>1096057135</v>
      </c>
      <c r="O24" s="135">
        <f>J24-N24</f>
        <v>28942865</v>
      </c>
    </row>
    <row r="25" spans="1:15" ht="33" customHeight="1">
      <c r="A25" s="78"/>
      <c r="B25" s="78">
        <v>4</v>
      </c>
      <c r="C25" s="78"/>
      <c r="D25" s="78"/>
      <c r="E25" s="185" t="s">
        <v>225</v>
      </c>
      <c r="F25" s="133">
        <f aca="true" t="shared" si="10" ref="F25:O26">F26</f>
        <v>96325000</v>
      </c>
      <c r="G25" s="133">
        <f t="shared" si="10"/>
        <v>0</v>
      </c>
      <c r="H25" s="133">
        <f t="shared" si="10"/>
        <v>96325000</v>
      </c>
      <c r="I25" s="234">
        <f>I26</f>
        <v>43851000</v>
      </c>
      <c r="J25" s="133">
        <f t="shared" si="10"/>
        <v>51223000</v>
      </c>
      <c r="K25" s="242">
        <f t="shared" si="10"/>
        <v>29203842</v>
      </c>
      <c r="L25" s="133">
        <f t="shared" si="10"/>
        <v>42516357</v>
      </c>
      <c r="M25" s="133">
        <f t="shared" si="10"/>
        <v>38000</v>
      </c>
      <c r="N25" s="133">
        <f t="shared" si="10"/>
        <v>42554357</v>
      </c>
      <c r="O25" s="204">
        <f t="shared" si="10"/>
        <v>8668643</v>
      </c>
    </row>
    <row r="26" spans="1:15" ht="18" customHeight="1">
      <c r="A26" s="78"/>
      <c r="B26" s="78"/>
      <c r="C26" s="78"/>
      <c r="D26" s="78"/>
      <c r="E26" s="125" t="s">
        <v>226</v>
      </c>
      <c r="F26" s="133">
        <f t="shared" si="10"/>
        <v>96325000</v>
      </c>
      <c r="G26" s="133">
        <f t="shared" si="10"/>
        <v>0</v>
      </c>
      <c r="H26" s="133">
        <f t="shared" si="10"/>
        <v>96325000</v>
      </c>
      <c r="I26" s="234">
        <f>I27</f>
        <v>43851000</v>
      </c>
      <c r="J26" s="133">
        <f t="shared" si="10"/>
        <v>51223000</v>
      </c>
      <c r="K26" s="242">
        <f t="shared" si="10"/>
        <v>29203842</v>
      </c>
      <c r="L26" s="133">
        <f t="shared" si="10"/>
        <v>42516357</v>
      </c>
      <c r="M26" s="133">
        <f t="shared" si="10"/>
        <v>38000</v>
      </c>
      <c r="N26" s="133">
        <f t="shared" si="10"/>
        <v>42554357</v>
      </c>
      <c r="O26" s="204">
        <f t="shared" si="10"/>
        <v>8668643</v>
      </c>
    </row>
    <row r="27" spans="1:15" ht="18" customHeight="1">
      <c r="A27" s="78"/>
      <c r="B27" s="78"/>
      <c r="C27" s="78">
        <v>1</v>
      </c>
      <c r="D27" s="78"/>
      <c r="E27" s="189" t="s">
        <v>223</v>
      </c>
      <c r="F27" s="134">
        <v>96325000</v>
      </c>
      <c r="G27" s="134">
        <f>'歲出本年度'!G27</f>
        <v>0</v>
      </c>
      <c r="H27" s="134">
        <f>SUM(F27:G27)</f>
        <v>96325000</v>
      </c>
      <c r="I27" s="235">
        <v>43851000</v>
      </c>
      <c r="J27" s="134">
        <f>I27+'歲出本年度'!I27</f>
        <v>51223000</v>
      </c>
      <c r="K27" s="243">
        <v>29203842</v>
      </c>
      <c r="L27" s="134">
        <f>K27+'歲出本年度'!L27</f>
        <v>42516357</v>
      </c>
      <c r="M27" s="134">
        <f>'歲出本年度'!M27</f>
        <v>38000</v>
      </c>
      <c r="N27" s="134">
        <f>SUM(L27:M27)</f>
        <v>42554357</v>
      </c>
      <c r="O27" s="135">
        <f>J27-N27</f>
        <v>8668643</v>
      </c>
    </row>
    <row r="28" spans="1:15" ht="18" customHeight="1">
      <c r="A28" s="78">
        <v>2</v>
      </c>
      <c r="B28" s="78"/>
      <c r="C28" s="78"/>
      <c r="D28" s="78"/>
      <c r="E28" s="190" t="s">
        <v>227</v>
      </c>
      <c r="F28" s="133">
        <f>F29+F37+F44+F48+F52+F56</f>
        <v>19990306000</v>
      </c>
      <c r="G28" s="133">
        <f>G29+G37+G44+G48+G52+G56</f>
        <v>233615000</v>
      </c>
      <c r="H28" s="133">
        <f>H29+H37+H44+H48+H52+H56</f>
        <v>20223921000</v>
      </c>
      <c r="I28" s="234">
        <f aca="true" t="shared" si="11" ref="I28:O28">I29+I37+I44+I48+I52+I56</f>
        <v>10382625000</v>
      </c>
      <c r="J28" s="133">
        <f t="shared" si="11"/>
        <v>10920670000</v>
      </c>
      <c r="K28" s="242">
        <f t="shared" si="11"/>
        <v>7022978213</v>
      </c>
      <c r="L28" s="133">
        <f t="shared" si="11"/>
        <v>8788909272</v>
      </c>
      <c r="M28" s="133">
        <f t="shared" si="11"/>
        <v>370390270</v>
      </c>
      <c r="N28" s="133">
        <f t="shared" si="11"/>
        <v>9159299542</v>
      </c>
      <c r="O28" s="204">
        <f t="shared" si="11"/>
        <v>1761370458</v>
      </c>
    </row>
    <row r="29" spans="1:15" ht="18" customHeight="1" thickBot="1">
      <c r="A29" s="130"/>
      <c r="B29" s="130">
        <v>1</v>
      </c>
      <c r="C29" s="131"/>
      <c r="D29" s="130"/>
      <c r="E29" s="191" t="s">
        <v>228</v>
      </c>
      <c r="F29" s="205">
        <f aca="true" t="shared" si="12" ref="F29:O29">F30+F33</f>
        <v>2416969000</v>
      </c>
      <c r="G29" s="205">
        <f t="shared" si="12"/>
        <v>27491000</v>
      </c>
      <c r="H29" s="205">
        <f t="shared" si="12"/>
        <v>2444460000</v>
      </c>
      <c r="I29" s="237">
        <f t="shared" si="12"/>
        <v>1679159000</v>
      </c>
      <c r="J29" s="205">
        <f t="shared" si="12"/>
        <v>1848561000</v>
      </c>
      <c r="K29" s="245">
        <f t="shared" si="12"/>
        <v>1476389950</v>
      </c>
      <c r="L29" s="205">
        <f t="shared" si="12"/>
        <v>1731735571</v>
      </c>
      <c r="M29" s="205">
        <f t="shared" si="12"/>
        <v>6404215</v>
      </c>
      <c r="N29" s="205">
        <f t="shared" si="12"/>
        <v>1738139786</v>
      </c>
      <c r="O29" s="206">
        <f t="shared" si="12"/>
        <v>110421214</v>
      </c>
    </row>
    <row r="30" spans="1:15" ht="18" customHeight="1">
      <c r="A30" s="78"/>
      <c r="B30" s="78"/>
      <c r="C30" s="78"/>
      <c r="D30" s="78"/>
      <c r="E30" s="125" t="s">
        <v>203</v>
      </c>
      <c r="F30" s="133">
        <f aca="true" t="shared" si="13" ref="F30:O31">F31</f>
        <v>920259000</v>
      </c>
      <c r="G30" s="133">
        <f t="shared" si="13"/>
        <v>0</v>
      </c>
      <c r="H30" s="133">
        <f t="shared" si="13"/>
        <v>920259000</v>
      </c>
      <c r="I30" s="234">
        <f>I31</f>
        <v>521186000</v>
      </c>
      <c r="J30" s="133">
        <f t="shared" si="13"/>
        <v>599858000</v>
      </c>
      <c r="K30" s="242">
        <f t="shared" si="13"/>
        <v>364133207</v>
      </c>
      <c r="L30" s="133">
        <f t="shared" si="13"/>
        <v>549024285</v>
      </c>
      <c r="M30" s="133">
        <f t="shared" si="13"/>
        <v>2000000</v>
      </c>
      <c r="N30" s="133">
        <f t="shared" si="13"/>
        <v>551024285</v>
      </c>
      <c r="O30" s="204">
        <f t="shared" si="13"/>
        <v>48833715</v>
      </c>
    </row>
    <row r="31" spans="1:15" ht="18" customHeight="1">
      <c r="A31" s="78"/>
      <c r="B31" s="78"/>
      <c r="C31" s="78">
        <v>1</v>
      </c>
      <c r="D31" s="78"/>
      <c r="E31" s="189" t="s">
        <v>223</v>
      </c>
      <c r="F31" s="134">
        <f t="shared" si="13"/>
        <v>920259000</v>
      </c>
      <c r="G31" s="134">
        <f t="shared" si="13"/>
        <v>0</v>
      </c>
      <c r="H31" s="134">
        <f t="shared" si="13"/>
        <v>920259000</v>
      </c>
      <c r="I31" s="236">
        <f>I32</f>
        <v>521186000</v>
      </c>
      <c r="J31" s="134">
        <f t="shared" si="13"/>
        <v>599858000</v>
      </c>
      <c r="K31" s="244">
        <f t="shared" si="13"/>
        <v>364133207</v>
      </c>
      <c r="L31" s="134">
        <f t="shared" si="13"/>
        <v>549024285</v>
      </c>
      <c r="M31" s="134">
        <f t="shared" si="13"/>
        <v>2000000</v>
      </c>
      <c r="N31" s="134">
        <f t="shared" si="13"/>
        <v>551024285</v>
      </c>
      <c r="O31" s="135">
        <f t="shared" si="13"/>
        <v>48833715</v>
      </c>
    </row>
    <row r="32" spans="1:15" ht="33.75" customHeight="1">
      <c r="A32" s="78"/>
      <c r="B32" s="78"/>
      <c r="C32" s="78"/>
      <c r="D32" s="78">
        <v>1</v>
      </c>
      <c r="E32" s="188" t="s">
        <v>229</v>
      </c>
      <c r="F32" s="134">
        <v>920259000</v>
      </c>
      <c r="G32" s="134">
        <f>'歲出本年度'!G32</f>
        <v>0</v>
      </c>
      <c r="H32" s="134">
        <f>SUM(F32:G32)</f>
        <v>920259000</v>
      </c>
      <c r="I32" s="235">
        <v>521186000</v>
      </c>
      <c r="J32" s="134">
        <f>I32+'歲出本年度'!I32</f>
        <v>599858000</v>
      </c>
      <c r="K32" s="243">
        <v>364133207</v>
      </c>
      <c r="L32" s="134">
        <f>K32+'歲出本年度'!L32</f>
        <v>549024285</v>
      </c>
      <c r="M32" s="134">
        <f>'歲出本年度'!M32</f>
        <v>2000000</v>
      </c>
      <c r="N32" s="134">
        <f>SUM(L32:M32)</f>
        <v>551024285</v>
      </c>
      <c r="O32" s="135">
        <f>J32-N32</f>
        <v>48833715</v>
      </c>
    </row>
    <row r="33" spans="1:15" ht="18" customHeight="1">
      <c r="A33" s="78"/>
      <c r="B33" s="78"/>
      <c r="C33" s="78"/>
      <c r="D33" s="78"/>
      <c r="E33" s="125" t="s">
        <v>211</v>
      </c>
      <c r="F33" s="133">
        <f aca="true" t="shared" si="14" ref="F33:O33">F34</f>
        <v>1496710000</v>
      </c>
      <c r="G33" s="133">
        <f t="shared" si="14"/>
        <v>27491000</v>
      </c>
      <c r="H33" s="133">
        <f t="shared" si="14"/>
        <v>1524201000</v>
      </c>
      <c r="I33" s="234">
        <f>I34</f>
        <v>1157973000</v>
      </c>
      <c r="J33" s="133">
        <f t="shared" si="14"/>
        <v>1248703000</v>
      </c>
      <c r="K33" s="242">
        <f t="shared" si="14"/>
        <v>1112256743</v>
      </c>
      <c r="L33" s="133">
        <f t="shared" si="14"/>
        <v>1182711286</v>
      </c>
      <c r="M33" s="133">
        <f t="shared" si="14"/>
        <v>4404215</v>
      </c>
      <c r="N33" s="133">
        <f t="shared" si="14"/>
        <v>1187115501</v>
      </c>
      <c r="O33" s="204">
        <f t="shared" si="14"/>
        <v>61587499</v>
      </c>
    </row>
    <row r="34" spans="1:15" ht="33.75" customHeight="1">
      <c r="A34" s="78"/>
      <c r="B34" s="78"/>
      <c r="C34" s="78">
        <v>2</v>
      </c>
      <c r="D34" s="78"/>
      <c r="E34" s="186" t="s">
        <v>224</v>
      </c>
      <c r="F34" s="134">
        <f>SUM(F35:F36)</f>
        <v>1496710000</v>
      </c>
      <c r="G34" s="134">
        <f>SUM(G35:G36)</f>
        <v>27491000</v>
      </c>
      <c r="H34" s="134">
        <f>SUM(H35:H36)</f>
        <v>1524201000</v>
      </c>
      <c r="I34" s="236">
        <f aca="true" t="shared" si="15" ref="I34:O34">SUM(I35:I36)</f>
        <v>1157973000</v>
      </c>
      <c r="J34" s="134">
        <f t="shared" si="15"/>
        <v>1248703000</v>
      </c>
      <c r="K34" s="244">
        <f t="shared" si="15"/>
        <v>1112256743</v>
      </c>
      <c r="L34" s="134">
        <f t="shared" si="15"/>
        <v>1182711286</v>
      </c>
      <c r="M34" s="134">
        <f t="shared" si="15"/>
        <v>4404215</v>
      </c>
      <c r="N34" s="134">
        <f t="shared" si="15"/>
        <v>1187115501</v>
      </c>
      <c r="O34" s="135">
        <f t="shared" si="15"/>
        <v>61587499</v>
      </c>
    </row>
    <row r="35" spans="1:15" ht="18" customHeight="1">
      <c r="A35" s="78"/>
      <c r="B35" s="78"/>
      <c r="C35" s="78"/>
      <c r="D35" s="78">
        <v>1</v>
      </c>
      <c r="E35" s="188" t="s">
        <v>230</v>
      </c>
      <c r="F35" s="134">
        <v>1159305000</v>
      </c>
      <c r="G35" s="134">
        <f>'歲出本年度'!G35</f>
        <v>27491000</v>
      </c>
      <c r="H35" s="134">
        <f>G35+F35</f>
        <v>1186796000</v>
      </c>
      <c r="I35" s="235">
        <v>857396000</v>
      </c>
      <c r="J35" s="134">
        <f>I35+'歲出本年度'!I35</f>
        <v>948126000</v>
      </c>
      <c r="K35" s="243">
        <v>826254206</v>
      </c>
      <c r="L35" s="134">
        <f>K35+'歲出本年度'!L35</f>
        <v>897595366</v>
      </c>
      <c r="M35" s="134">
        <f>'歲出本年度'!M35</f>
        <v>4404215</v>
      </c>
      <c r="N35" s="134">
        <f>SUM(L35:M35)</f>
        <v>901999581</v>
      </c>
      <c r="O35" s="135">
        <f>J35-N35</f>
        <v>46126419</v>
      </c>
    </row>
    <row r="36" spans="1:15" ht="18" customHeight="1">
      <c r="A36" s="78"/>
      <c r="B36" s="78"/>
      <c r="C36" s="78"/>
      <c r="D36" s="78">
        <v>2</v>
      </c>
      <c r="E36" s="188" t="s">
        <v>206</v>
      </c>
      <c r="F36" s="134">
        <v>337405000</v>
      </c>
      <c r="G36" s="134">
        <f>'歲出本年度'!G36</f>
        <v>0</v>
      </c>
      <c r="H36" s="134">
        <f>SUM(F36:G36)</f>
        <v>337405000</v>
      </c>
      <c r="I36" s="235">
        <v>300577000</v>
      </c>
      <c r="J36" s="134">
        <f>I36+'歲出本年度'!I36</f>
        <v>300577000</v>
      </c>
      <c r="K36" s="243">
        <v>286002537</v>
      </c>
      <c r="L36" s="134">
        <f>K36+'歲出本年度'!L36</f>
        <v>285115920</v>
      </c>
      <c r="M36" s="134">
        <f>'歲出本年度'!M36</f>
        <v>0</v>
      </c>
      <c r="N36" s="134">
        <f>SUM(L36:M36)</f>
        <v>285115920</v>
      </c>
      <c r="O36" s="135">
        <f>J36-N36</f>
        <v>15461080</v>
      </c>
    </row>
    <row r="37" spans="1:15" ht="18" customHeight="1">
      <c r="A37" s="78"/>
      <c r="B37" s="78">
        <v>2</v>
      </c>
      <c r="C37" s="78"/>
      <c r="D37" s="78"/>
      <c r="E37" s="185" t="s">
        <v>231</v>
      </c>
      <c r="F37" s="133">
        <f>F38+F41</f>
        <v>14687109000</v>
      </c>
      <c r="G37" s="133">
        <f>G38+G41</f>
        <v>0</v>
      </c>
      <c r="H37" s="133">
        <f>H38+H41</f>
        <v>14687109000</v>
      </c>
      <c r="I37" s="234">
        <f aca="true" t="shared" si="16" ref="I37:O37">I38+I41</f>
        <v>6830889000</v>
      </c>
      <c r="J37" s="133">
        <f t="shared" si="16"/>
        <v>7135903000</v>
      </c>
      <c r="K37" s="242">
        <f t="shared" si="16"/>
        <v>4707306824</v>
      </c>
      <c r="L37" s="133">
        <f t="shared" si="16"/>
        <v>5852243953</v>
      </c>
      <c r="M37" s="133">
        <f t="shared" si="16"/>
        <v>299980041</v>
      </c>
      <c r="N37" s="133">
        <f t="shared" si="16"/>
        <v>6152223994</v>
      </c>
      <c r="O37" s="204">
        <f t="shared" si="16"/>
        <v>983679006</v>
      </c>
    </row>
    <row r="38" spans="1:15" ht="18" customHeight="1">
      <c r="A38" s="78"/>
      <c r="B38" s="78"/>
      <c r="C38" s="78"/>
      <c r="D38" s="78"/>
      <c r="E38" s="125" t="s">
        <v>232</v>
      </c>
      <c r="F38" s="133">
        <f aca="true" t="shared" si="17" ref="F38:O39">F39</f>
        <v>5790350000</v>
      </c>
      <c r="G38" s="133">
        <f t="shared" si="17"/>
        <v>0</v>
      </c>
      <c r="H38" s="133">
        <f t="shared" si="17"/>
        <v>5790350000</v>
      </c>
      <c r="I38" s="234">
        <f>I39</f>
        <v>4208614000</v>
      </c>
      <c r="J38" s="133">
        <f t="shared" si="17"/>
        <v>4346991000</v>
      </c>
      <c r="K38" s="242">
        <f t="shared" si="17"/>
        <v>3170959899</v>
      </c>
      <c r="L38" s="133">
        <f t="shared" si="17"/>
        <v>3811732714</v>
      </c>
      <c r="M38" s="133">
        <f t="shared" si="17"/>
        <v>23270000</v>
      </c>
      <c r="N38" s="133">
        <f t="shared" si="17"/>
        <v>3835002714</v>
      </c>
      <c r="O38" s="204">
        <f t="shared" si="17"/>
        <v>511988286</v>
      </c>
    </row>
    <row r="39" spans="1:15" ht="18" customHeight="1">
      <c r="A39" s="78"/>
      <c r="B39" s="78"/>
      <c r="C39" s="78">
        <v>1</v>
      </c>
      <c r="D39" s="78"/>
      <c r="E39" s="189" t="s">
        <v>223</v>
      </c>
      <c r="F39" s="134">
        <f t="shared" si="17"/>
        <v>5790350000</v>
      </c>
      <c r="G39" s="134">
        <f t="shared" si="17"/>
        <v>0</v>
      </c>
      <c r="H39" s="134">
        <f t="shared" si="17"/>
        <v>5790350000</v>
      </c>
      <c r="I39" s="236">
        <f>I40</f>
        <v>4208614000</v>
      </c>
      <c r="J39" s="134">
        <f t="shared" si="17"/>
        <v>4346991000</v>
      </c>
      <c r="K39" s="244">
        <f t="shared" si="17"/>
        <v>3170959899</v>
      </c>
      <c r="L39" s="134">
        <f t="shared" si="17"/>
        <v>3811732714</v>
      </c>
      <c r="M39" s="134">
        <f t="shared" si="17"/>
        <v>23270000</v>
      </c>
      <c r="N39" s="134">
        <f t="shared" si="17"/>
        <v>3835002714</v>
      </c>
      <c r="O39" s="135">
        <f t="shared" si="17"/>
        <v>511988286</v>
      </c>
    </row>
    <row r="40" spans="1:15" ht="33.75" customHeight="1">
      <c r="A40" s="78"/>
      <c r="B40" s="78"/>
      <c r="C40" s="78"/>
      <c r="D40" s="78">
        <v>1</v>
      </c>
      <c r="E40" s="188" t="s">
        <v>229</v>
      </c>
      <c r="F40" s="134">
        <v>5790350000</v>
      </c>
      <c r="G40" s="134">
        <f>'歲出本年度'!G40</f>
        <v>0</v>
      </c>
      <c r="H40" s="134">
        <f>SUM(F40:G40)</f>
        <v>5790350000</v>
      </c>
      <c r="I40" s="235">
        <v>4208614000</v>
      </c>
      <c r="J40" s="134">
        <f>I40+'歲出本年度'!I40</f>
        <v>4346991000</v>
      </c>
      <c r="K40" s="243">
        <v>3170959899</v>
      </c>
      <c r="L40" s="134">
        <f>K40+'歲出本年度'!L40</f>
        <v>3811732714</v>
      </c>
      <c r="M40" s="134">
        <f>'歲出本年度'!M40</f>
        <v>23270000</v>
      </c>
      <c r="N40" s="134">
        <f>SUM(L40:M40)</f>
        <v>3835002714</v>
      </c>
      <c r="O40" s="135">
        <f>J40-N40</f>
        <v>511988286</v>
      </c>
    </row>
    <row r="41" spans="1:15" ht="18" customHeight="1">
      <c r="A41" s="78"/>
      <c r="B41" s="78"/>
      <c r="C41" s="78"/>
      <c r="D41" s="78"/>
      <c r="E41" s="125" t="s">
        <v>211</v>
      </c>
      <c r="F41" s="133">
        <f aca="true" t="shared" si="18" ref="F41:O42">F42</f>
        <v>8896759000</v>
      </c>
      <c r="G41" s="133">
        <f t="shared" si="18"/>
        <v>0</v>
      </c>
      <c r="H41" s="133">
        <f t="shared" si="18"/>
        <v>8896759000</v>
      </c>
      <c r="I41" s="234">
        <f>I42</f>
        <v>2622275000</v>
      </c>
      <c r="J41" s="133">
        <f t="shared" si="18"/>
        <v>2788912000</v>
      </c>
      <c r="K41" s="242">
        <f t="shared" si="18"/>
        <v>1536346925</v>
      </c>
      <c r="L41" s="133">
        <f t="shared" si="18"/>
        <v>2040511239</v>
      </c>
      <c r="M41" s="133">
        <f t="shared" si="18"/>
        <v>276710041</v>
      </c>
      <c r="N41" s="133">
        <f t="shared" si="18"/>
        <v>2317221280</v>
      </c>
      <c r="O41" s="204">
        <f t="shared" si="18"/>
        <v>471690720</v>
      </c>
    </row>
    <row r="42" spans="1:15" ht="33" customHeight="1">
      <c r="A42" s="78"/>
      <c r="B42" s="78"/>
      <c r="C42" s="78">
        <v>2</v>
      </c>
      <c r="D42" s="78"/>
      <c r="E42" s="186" t="s">
        <v>224</v>
      </c>
      <c r="F42" s="134">
        <f t="shared" si="18"/>
        <v>8896759000</v>
      </c>
      <c r="G42" s="134">
        <f t="shared" si="18"/>
        <v>0</v>
      </c>
      <c r="H42" s="134">
        <f t="shared" si="18"/>
        <v>8896759000</v>
      </c>
      <c r="I42" s="236">
        <f>I43</f>
        <v>2622275000</v>
      </c>
      <c r="J42" s="134">
        <f t="shared" si="18"/>
        <v>2788912000</v>
      </c>
      <c r="K42" s="244">
        <f t="shared" si="18"/>
        <v>1536346925</v>
      </c>
      <c r="L42" s="134">
        <f t="shared" si="18"/>
        <v>2040511239</v>
      </c>
      <c r="M42" s="134">
        <f t="shared" si="18"/>
        <v>276710041</v>
      </c>
      <c r="N42" s="134">
        <f t="shared" si="18"/>
        <v>2317221280</v>
      </c>
      <c r="O42" s="135">
        <f t="shared" si="18"/>
        <v>471690720</v>
      </c>
    </row>
    <row r="43" spans="1:15" ht="18" customHeight="1">
      <c r="A43" s="78"/>
      <c r="B43" s="78"/>
      <c r="C43" s="78"/>
      <c r="D43" s="78">
        <v>1</v>
      </c>
      <c r="E43" s="188" t="s">
        <v>233</v>
      </c>
      <c r="F43" s="134">
        <v>8896759000</v>
      </c>
      <c r="G43" s="134">
        <f>'歲出本年度'!G43</f>
        <v>0</v>
      </c>
      <c r="H43" s="134">
        <f>SUM(F43:G43)</f>
        <v>8896759000</v>
      </c>
      <c r="I43" s="235">
        <v>2622275000</v>
      </c>
      <c r="J43" s="134">
        <f>I43+'歲出本年度'!I43</f>
        <v>2788912000</v>
      </c>
      <c r="K43" s="243">
        <v>1536346925</v>
      </c>
      <c r="L43" s="134">
        <f>K43+'歲出本年度'!L43</f>
        <v>2040511239</v>
      </c>
      <c r="M43" s="134">
        <f>'歲出本年度'!M43</f>
        <v>276710041</v>
      </c>
      <c r="N43" s="134">
        <f>SUM(L43:M43)</f>
        <v>2317221280</v>
      </c>
      <c r="O43" s="135">
        <f>J43-N43</f>
        <v>471690720</v>
      </c>
    </row>
    <row r="44" spans="1:15" ht="18" customHeight="1">
      <c r="A44" s="78"/>
      <c r="B44" s="78">
        <v>3</v>
      </c>
      <c r="C44" s="78"/>
      <c r="D44" s="78"/>
      <c r="E44" s="185" t="s">
        <v>234</v>
      </c>
      <c r="F44" s="133">
        <f aca="true" t="shared" si="19" ref="F44:O46">F45</f>
        <v>150000000</v>
      </c>
      <c r="G44" s="133">
        <f t="shared" si="19"/>
        <v>206124000</v>
      </c>
      <c r="H44" s="133">
        <f t="shared" si="19"/>
        <v>356124000</v>
      </c>
      <c r="I44" s="234">
        <f>I45</f>
        <v>275237000</v>
      </c>
      <c r="J44" s="133">
        <f t="shared" si="19"/>
        <v>303197000</v>
      </c>
      <c r="K44" s="242">
        <f t="shared" si="19"/>
        <v>209057380</v>
      </c>
      <c r="L44" s="133">
        <f t="shared" si="19"/>
        <v>242600630</v>
      </c>
      <c r="M44" s="133">
        <f t="shared" si="19"/>
        <v>0</v>
      </c>
      <c r="N44" s="133">
        <f t="shared" si="19"/>
        <v>242600630</v>
      </c>
      <c r="O44" s="204">
        <f t="shared" si="19"/>
        <v>60596370</v>
      </c>
    </row>
    <row r="45" spans="1:15" ht="18" customHeight="1">
      <c r="A45" s="78"/>
      <c r="B45" s="78"/>
      <c r="C45" s="78"/>
      <c r="D45" s="78"/>
      <c r="E45" s="125" t="s">
        <v>203</v>
      </c>
      <c r="F45" s="133">
        <f t="shared" si="19"/>
        <v>150000000</v>
      </c>
      <c r="G45" s="133">
        <f t="shared" si="19"/>
        <v>206124000</v>
      </c>
      <c r="H45" s="133">
        <f t="shared" si="19"/>
        <v>356124000</v>
      </c>
      <c r="I45" s="234">
        <f>I46</f>
        <v>275237000</v>
      </c>
      <c r="J45" s="133">
        <f t="shared" si="19"/>
        <v>303197000</v>
      </c>
      <c r="K45" s="242">
        <f t="shared" si="19"/>
        <v>209057380</v>
      </c>
      <c r="L45" s="133">
        <f t="shared" si="19"/>
        <v>242600630</v>
      </c>
      <c r="M45" s="133">
        <f t="shared" si="19"/>
        <v>0</v>
      </c>
      <c r="N45" s="133">
        <f t="shared" si="19"/>
        <v>242600630</v>
      </c>
      <c r="O45" s="204">
        <f t="shared" si="19"/>
        <v>60596370</v>
      </c>
    </row>
    <row r="46" spans="1:15" ht="18" customHeight="1">
      <c r="A46" s="78"/>
      <c r="B46" s="78"/>
      <c r="C46" s="78">
        <v>1</v>
      </c>
      <c r="D46" s="78"/>
      <c r="E46" s="189" t="s">
        <v>223</v>
      </c>
      <c r="F46" s="134">
        <f t="shared" si="19"/>
        <v>150000000</v>
      </c>
      <c r="G46" s="134">
        <f t="shared" si="19"/>
        <v>206124000</v>
      </c>
      <c r="H46" s="134">
        <f t="shared" si="19"/>
        <v>356124000</v>
      </c>
      <c r="I46" s="236">
        <f>I47</f>
        <v>275237000</v>
      </c>
      <c r="J46" s="134">
        <f t="shared" si="19"/>
        <v>303197000</v>
      </c>
      <c r="K46" s="244">
        <f t="shared" si="19"/>
        <v>209057380</v>
      </c>
      <c r="L46" s="134">
        <f t="shared" si="19"/>
        <v>242600630</v>
      </c>
      <c r="M46" s="134">
        <f t="shared" si="19"/>
        <v>0</v>
      </c>
      <c r="N46" s="134">
        <f t="shared" si="19"/>
        <v>242600630</v>
      </c>
      <c r="O46" s="135">
        <f t="shared" si="19"/>
        <v>60596370</v>
      </c>
    </row>
    <row r="47" spans="1:15" ht="33.75" customHeight="1">
      <c r="A47" s="78"/>
      <c r="B47" s="78"/>
      <c r="C47" s="78"/>
      <c r="D47" s="78">
        <v>1</v>
      </c>
      <c r="E47" s="188" t="s">
        <v>229</v>
      </c>
      <c r="F47" s="134">
        <v>150000000</v>
      </c>
      <c r="G47" s="134">
        <f>'歲出本年度'!G47</f>
        <v>206124000</v>
      </c>
      <c r="H47" s="134">
        <f>SUM(F47:G47)</f>
        <v>356124000</v>
      </c>
      <c r="I47" s="235">
        <v>275237000</v>
      </c>
      <c r="J47" s="134">
        <f>I47+'歲出本年度'!I47</f>
        <v>303197000</v>
      </c>
      <c r="K47" s="243">
        <v>209057380</v>
      </c>
      <c r="L47" s="134">
        <f>K47+'歲出本年度'!L47</f>
        <v>242600630</v>
      </c>
      <c r="M47" s="134">
        <f>'歲出本年度'!M47</f>
        <v>0</v>
      </c>
      <c r="N47" s="134">
        <f>SUM(L47:M47)</f>
        <v>242600630</v>
      </c>
      <c r="O47" s="135">
        <f>J47-N47</f>
        <v>60596370</v>
      </c>
    </row>
    <row r="48" spans="1:15" ht="18" customHeight="1">
      <c r="A48" s="78"/>
      <c r="B48" s="78">
        <v>4</v>
      </c>
      <c r="C48" s="78"/>
      <c r="D48" s="78"/>
      <c r="E48" s="185" t="s">
        <v>235</v>
      </c>
      <c r="F48" s="133">
        <f aca="true" t="shared" si="20" ref="F48:O50">F49</f>
        <v>1656978000</v>
      </c>
      <c r="G48" s="133">
        <f t="shared" si="20"/>
        <v>0</v>
      </c>
      <c r="H48" s="133">
        <f t="shared" si="20"/>
        <v>1656978000</v>
      </c>
      <c r="I48" s="234">
        <f>I49</f>
        <v>1304090000</v>
      </c>
      <c r="J48" s="133">
        <f t="shared" si="20"/>
        <v>1328959000</v>
      </c>
      <c r="K48" s="242">
        <f t="shared" si="20"/>
        <v>486267646</v>
      </c>
      <c r="L48" s="133">
        <f t="shared" si="20"/>
        <v>715288035</v>
      </c>
      <c r="M48" s="133">
        <f t="shared" si="20"/>
        <v>52500129</v>
      </c>
      <c r="N48" s="133">
        <f t="shared" si="20"/>
        <v>767788164</v>
      </c>
      <c r="O48" s="204">
        <f t="shared" si="20"/>
        <v>561170836</v>
      </c>
    </row>
    <row r="49" spans="1:15" ht="18" customHeight="1">
      <c r="A49" s="78"/>
      <c r="B49" s="78"/>
      <c r="C49" s="78"/>
      <c r="D49" s="78"/>
      <c r="E49" s="125" t="s">
        <v>203</v>
      </c>
      <c r="F49" s="133">
        <f t="shared" si="20"/>
        <v>1656978000</v>
      </c>
      <c r="G49" s="133">
        <f t="shared" si="20"/>
        <v>0</v>
      </c>
      <c r="H49" s="133">
        <f t="shared" si="20"/>
        <v>1656978000</v>
      </c>
      <c r="I49" s="234">
        <f>I50</f>
        <v>1304090000</v>
      </c>
      <c r="J49" s="133">
        <f t="shared" si="20"/>
        <v>1328959000</v>
      </c>
      <c r="K49" s="242">
        <f t="shared" si="20"/>
        <v>486267646</v>
      </c>
      <c r="L49" s="133">
        <f t="shared" si="20"/>
        <v>715288035</v>
      </c>
      <c r="M49" s="133">
        <f t="shared" si="20"/>
        <v>52500129</v>
      </c>
      <c r="N49" s="133">
        <f t="shared" si="20"/>
        <v>767788164</v>
      </c>
      <c r="O49" s="204">
        <f t="shared" si="20"/>
        <v>561170836</v>
      </c>
    </row>
    <row r="50" spans="1:15" ht="18" customHeight="1">
      <c r="A50" s="78"/>
      <c r="B50" s="78"/>
      <c r="C50" s="78">
        <v>1</v>
      </c>
      <c r="D50" s="78"/>
      <c r="E50" s="189" t="s">
        <v>204</v>
      </c>
      <c r="F50" s="134">
        <f t="shared" si="20"/>
        <v>1656978000</v>
      </c>
      <c r="G50" s="134">
        <f t="shared" si="20"/>
        <v>0</v>
      </c>
      <c r="H50" s="134">
        <f t="shared" si="20"/>
        <v>1656978000</v>
      </c>
      <c r="I50" s="236">
        <f>I51</f>
        <v>1304090000</v>
      </c>
      <c r="J50" s="134">
        <f t="shared" si="20"/>
        <v>1328959000</v>
      </c>
      <c r="K50" s="244">
        <f t="shared" si="20"/>
        <v>486267646</v>
      </c>
      <c r="L50" s="134">
        <f t="shared" si="20"/>
        <v>715288035</v>
      </c>
      <c r="M50" s="134">
        <f t="shared" si="20"/>
        <v>52500129</v>
      </c>
      <c r="N50" s="134">
        <f t="shared" si="20"/>
        <v>767788164</v>
      </c>
      <c r="O50" s="135">
        <f t="shared" si="20"/>
        <v>561170836</v>
      </c>
    </row>
    <row r="51" spans="1:15" ht="18" customHeight="1">
      <c r="A51" s="78"/>
      <c r="B51" s="78"/>
      <c r="C51" s="78"/>
      <c r="D51" s="78">
        <v>1</v>
      </c>
      <c r="E51" s="188" t="s">
        <v>236</v>
      </c>
      <c r="F51" s="134">
        <v>1656978000</v>
      </c>
      <c r="G51" s="134">
        <f>'歲出本年度'!G51</f>
        <v>0</v>
      </c>
      <c r="H51" s="134">
        <f>SUM(F51:G51)</f>
        <v>1656978000</v>
      </c>
      <c r="I51" s="235">
        <v>1304090000</v>
      </c>
      <c r="J51" s="134">
        <f>I51+'歲出本年度'!I51</f>
        <v>1328959000</v>
      </c>
      <c r="K51" s="243">
        <v>486267646</v>
      </c>
      <c r="L51" s="134">
        <f>K51+'歲出本年度'!L51</f>
        <v>715288035</v>
      </c>
      <c r="M51" s="134">
        <f>'歲出本年度'!M51</f>
        <v>52500129</v>
      </c>
      <c r="N51" s="134">
        <f>SUM(L51:M51)</f>
        <v>767788164</v>
      </c>
      <c r="O51" s="135">
        <f>J51-N51</f>
        <v>561170836</v>
      </c>
    </row>
    <row r="52" spans="1:15" ht="18" customHeight="1">
      <c r="A52" s="78"/>
      <c r="B52" s="78">
        <v>5</v>
      </c>
      <c r="C52" s="78"/>
      <c r="D52" s="78"/>
      <c r="E52" s="185" t="s">
        <v>202</v>
      </c>
      <c r="F52" s="133">
        <f aca="true" t="shared" si="21" ref="F52:O54">F53</f>
        <v>1013850000</v>
      </c>
      <c r="G52" s="133">
        <f t="shared" si="21"/>
        <v>0</v>
      </c>
      <c r="H52" s="133">
        <f t="shared" si="21"/>
        <v>1013850000</v>
      </c>
      <c r="I52" s="234">
        <f>I53</f>
        <v>245850000</v>
      </c>
      <c r="J52" s="133">
        <f t="shared" si="21"/>
        <v>245850000</v>
      </c>
      <c r="K52" s="242">
        <f t="shared" si="21"/>
        <v>97456413</v>
      </c>
      <c r="L52" s="133">
        <f t="shared" si="21"/>
        <v>189741083</v>
      </c>
      <c r="M52" s="133">
        <f t="shared" si="21"/>
        <v>11505885</v>
      </c>
      <c r="N52" s="133">
        <f t="shared" si="21"/>
        <v>201246968</v>
      </c>
      <c r="O52" s="204">
        <f t="shared" si="21"/>
        <v>44603032</v>
      </c>
    </row>
    <row r="53" spans="1:15" ht="18" customHeight="1">
      <c r="A53" s="78"/>
      <c r="B53" s="78"/>
      <c r="C53" s="78"/>
      <c r="D53" s="78"/>
      <c r="E53" s="125" t="s">
        <v>203</v>
      </c>
      <c r="F53" s="133">
        <f t="shared" si="21"/>
        <v>1013850000</v>
      </c>
      <c r="G53" s="133">
        <f t="shared" si="21"/>
        <v>0</v>
      </c>
      <c r="H53" s="133">
        <f t="shared" si="21"/>
        <v>1013850000</v>
      </c>
      <c r="I53" s="234">
        <f>I54</f>
        <v>245850000</v>
      </c>
      <c r="J53" s="133">
        <f t="shared" si="21"/>
        <v>245850000</v>
      </c>
      <c r="K53" s="242">
        <f t="shared" si="21"/>
        <v>97456413</v>
      </c>
      <c r="L53" s="133">
        <f t="shared" si="21"/>
        <v>189741083</v>
      </c>
      <c r="M53" s="133">
        <f t="shared" si="21"/>
        <v>11505885</v>
      </c>
      <c r="N53" s="133">
        <f t="shared" si="21"/>
        <v>201246968</v>
      </c>
      <c r="O53" s="204">
        <f t="shared" si="21"/>
        <v>44603032</v>
      </c>
    </row>
    <row r="54" spans="1:15" ht="18" customHeight="1">
      <c r="A54" s="78"/>
      <c r="B54" s="78"/>
      <c r="C54" s="78">
        <v>1</v>
      </c>
      <c r="D54" s="78"/>
      <c r="E54" s="189" t="s">
        <v>204</v>
      </c>
      <c r="F54" s="134">
        <f t="shared" si="21"/>
        <v>1013850000</v>
      </c>
      <c r="G54" s="134">
        <f t="shared" si="21"/>
        <v>0</v>
      </c>
      <c r="H54" s="134">
        <f t="shared" si="21"/>
        <v>1013850000</v>
      </c>
      <c r="I54" s="236">
        <f>I55</f>
        <v>245850000</v>
      </c>
      <c r="J54" s="134">
        <f t="shared" si="21"/>
        <v>245850000</v>
      </c>
      <c r="K54" s="244">
        <f t="shared" si="21"/>
        <v>97456413</v>
      </c>
      <c r="L54" s="134">
        <f t="shared" si="21"/>
        <v>189741083</v>
      </c>
      <c r="M54" s="134">
        <f t="shared" si="21"/>
        <v>11505885</v>
      </c>
      <c r="N54" s="134">
        <f t="shared" si="21"/>
        <v>201246968</v>
      </c>
      <c r="O54" s="135">
        <f t="shared" si="21"/>
        <v>44603032</v>
      </c>
    </row>
    <row r="55" spans="1:15" ht="18" customHeight="1">
      <c r="A55" s="78"/>
      <c r="B55" s="78"/>
      <c r="C55" s="78"/>
      <c r="D55" s="78">
        <v>1</v>
      </c>
      <c r="E55" s="188" t="s">
        <v>205</v>
      </c>
      <c r="F55" s="134">
        <v>1013850000</v>
      </c>
      <c r="G55" s="134">
        <f>'歲出本年度'!G55</f>
        <v>0</v>
      </c>
      <c r="H55" s="134">
        <f>SUM(F55:G55)</f>
        <v>1013850000</v>
      </c>
      <c r="I55" s="235">
        <f>533850000-96000000-192000000</f>
        <v>245850000</v>
      </c>
      <c r="J55" s="134">
        <f>I55+'歲出本年度'!I55</f>
        <v>245850000</v>
      </c>
      <c r="K55" s="243">
        <v>97456413</v>
      </c>
      <c r="L55" s="134">
        <f>K55+'歲出本年度'!L55</f>
        <v>189741083</v>
      </c>
      <c r="M55" s="134">
        <f>'歲出本年度'!M55</f>
        <v>11505885</v>
      </c>
      <c r="N55" s="134">
        <f>SUM(L55:M55)</f>
        <v>201246968</v>
      </c>
      <c r="O55" s="135">
        <f>J55-N55</f>
        <v>44603032</v>
      </c>
    </row>
    <row r="56" spans="1:15" ht="18" customHeight="1">
      <c r="A56" s="78"/>
      <c r="B56" s="78">
        <v>6</v>
      </c>
      <c r="C56" s="78"/>
      <c r="D56" s="78"/>
      <c r="E56" s="185" t="s">
        <v>237</v>
      </c>
      <c r="F56" s="133">
        <f aca="true" t="shared" si="22" ref="F56:O58">F57</f>
        <v>65400000</v>
      </c>
      <c r="G56" s="133">
        <f t="shared" si="22"/>
        <v>0</v>
      </c>
      <c r="H56" s="133">
        <f t="shared" si="22"/>
        <v>65400000</v>
      </c>
      <c r="I56" s="234">
        <f>I57</f>
        <v>47400000</v>
      </c>
      <c r="J56" s="133">
        <f t="shared" si="22"/>
        <v>58200000</v>
      </c>
      <c r="K56" s="242">
        <f t="shared" si="22"/>
        <v>46500000</v>
      </c>
      <c r="L56" s="133">
        <f t="shared" si="22"/>
        <v>57300000</v>
      </c>
      <c r="M56" s="133">
        <f t="shared" si="22"/>
        <v>0</v>
      </c>
      <c r="N56" s="133">
        <f t="shared" si="22"/>
        <v>57300000</v>
      </c>
      <c r="O56" s="204">
        <f t="shared" si="22"/>
        <v>900000</v>
      </c>
    </row>
    <row r="57" spans="1:15" ht="18" customHeight="1">
      <c r="A57" s="78"/>
      <c r="B57" s="78"/>
      <c r="C57" s="78"/>
      <c r="D57" s="78"/>
      <c r="E57" s="125" t="s">
        <v>211</v>
      </c>
      <c r="F57" s="133">
        <f t="shared" si="22"/>
        <v>65400000</v>
      </c>
      <c r="G57" s="133">
        <f t="shared" si="22"/>
        <v>0</v>
      </c>
      <c r="H57" s="133">
        <f t="shared" si="22"/>
        <v>65400000</v>
      </c>
      <c r="I57" s="234">
        <f>I58</f>
        <v>47400000</v>
      </c>
      <c r="J57" s="133">
        <f t="shared" si="22"/>
        <v>58200000</v>
      </c>
      <c r="K57" s="242">
        <f t="shared" si="22"/>
        <v>46500000</v>
      </c>
      <c r="L57" s="133">
        <f t="shared" si="22"/>
        <v>57300000</v>
      </c>
      <c r="M57" s="133">
        <f t="shared" si="22"/>
        <v>0</v>
      </c>
      <c r="N57" s="133">
        <f t="shared" si="22"/>
        <v>57300000</v>
      </c>
      <c r="O57" s="204">
        <f t="shared" si="22"/>
        <v>900000</v>
      </c>
    </row>
    <row r="58" spans="1:15" ht="37.5" customHeight="1" thickBot="1">
      <c r="A58" s="130"/>
      <c r="B58" s="130"/>
      <c r="C58" s="131">
        <v>1</v>
      </c>
      <c r="D58" s="130"/>
      <c r="E58" s="195" t="s">
        <v>224</v>
      </c>
      <c r="F58" s="207">
        <f t="shared" si="22"/>
        <v>65400000</v>
      </c>
      <c r="G58" s="207">
        <f t="shared" si="22"/>
        <v>0</v>
      </c>
      <c r="H58" s="207">
        <f t="shared" si="22"/>
        <v>65400000</v>
      </c>
      <c r="I58" s="238">
        <f>I59</f>
        <v>47400000</v>
      </c>
      <c r="J58" s="207">
        <f t="shared" si="22"/>
        <v>58200000</v>
      </c>
      <c r="K58" s="246">
        <f t="shared" si="22"/>
        <v>46500000</v>
      </c>
      <c r="L58" s="207">
        <f t="shared" si="22"/>
        <v>57300000</v>
      </c>
      <c r="M58" s="207">
        <f t="shared" si="22"/>
        <v>0</v>
      </c>
      <c r="N58" s="207">
        <f t="shared" si="22"/>
        <v>57300000</v>
      </c>
      <c r="O58" s="208">
        <f t="shared" si="22"/>
        <v>900000</v>
      </c>
    </row>
    <row r="59" spans="1:15" ht="18" customHeight="1">
      <c r="A59" s="78"/>
      <c r="B59" s="78"/>
      <c r="C59" s="78"/>
      <c r="D59" s="78">
        <v>1</v>
      </c>
      <c r="E59" s="188" t="s">
        <v>206</v>
      </c>
      <c r="F59" s="134">
        <v>65400000</v>
      </c>
      <c r="G59" s="134">
        <f>'歲出本年度'!G59</f>
        <v>0</v>
      </c>
      <c r="H59" s="134">
        <f>SUM(F59:G59)</f>
        <v>65400000</v>
      </c>
      <c r="I59" s="235">
        <v>47400000</v>
      </c>
      <c r="J59" s="134">
        <f>I59+'歲出本年度'!I59</f>
        <v>58200000</v>
      </c>
      <c r="K59" s="243">
        <v>46500000</v>
      </c>
      <c r="L59" s="134">
        <f>K59+'歲出本年度'!L59</f>
        <v>57300000</v>
      </c>
      <c r="M59" s="134">
        <f>'歲出本年度'!M59</f>
        <v>0</v>
      </c>
      <c r="N59" s="134">
        <f>SUM(L59:M59)</f>
        <v>57300000</v>
      </c>
      <c r="O59" s="135">
        <f>J59-N59</f>
        <v>900000</v>
      </c>
    </row>
    <row r="60" spans="1:15" ht="18" customHeight="1">
      <c r="A60" s="78">
        <v>3</v>
      </c>
      <c r="B60" s="78"/>
      <c r="C60" s="78"/>
      <c r="D60" s="78"/>
      <c r="E60" s="190" t="s">
        <v>238</v>
      </c>
      <c r="F60" s="133">
        <f aca="true" t="shared" si="23" ref="F60:O62">F61</f>
        <v>1439487000</v>
      </c>
      <c r="G60" s="133">
        <f t="shared" si="23"/>
        <v>0</v>
      </c>
      <c r="H60" s="133">
        <f t="shared" si="23"/>
        <v>1439487000</v>
      </c>
      <c r="I60" s="234">
        <f>I61</f>
        <v>1240000000</v>
      </c>
      <c r="J60" s="133">
        <f t="shared" si="23"/>
        <v>1339000000</v>
      </c>
      <c r="K60" s="242">
        <f t="shared" si="23"/>
        <v>1150434538</v>
      </c>
      <c r="L60" s="133">
        <f t="shared" si="23"/>
        <v>1233117002</v>
      </c>
      <c r="M60" s="133">
        <f t="shared" si="23"/>
        <v>0</v>
      </c>
      <c r="N60" s="133">
        <f t="shared" si="23"/>
        <v>1233117002</v>
      </c>
      <c r="O60" s="204">
        <f t="shared" si="23"/>
        <v>105882998</v>
      </c>
    </row>
    <row r="61" spans="1:15" ht="18" customHeight="1">
      <c r="A61" s="78"/>
      <c r="B61" s="78">
        <v>1</v>
      </c>
      <c r="C61" s="78"/>
      <c r="D61" s="78"/>
      <c r="E61" s="185" t="s">
        <v>239</v>
      </c>
      <c r="F61" s="133">
        <f t="shared" si="23"/>
        <v>1439487000</v>
      </c>
      <c r="G61" s="133">
        <f t="shared" si="23"/>
        <v>0</v>
      </c>
      <c r="H61" s="133">
        <f t="shared" si="23"/>
        <v>1439487000</v>
      </c>
      <c r="I61" s="234">
        <f>I62</f>
        <v>1240000000</v>
      </c>
      <c r="J61" s="133">
        <f t="shared" si="23"/>
        <v>1339000000</v>
      </c>
      <c r="K61" s="242">
        <f t="shared" si="23"/>
        <v>1150434538</v>
      </c>
      <c r="L61" s="133">
        <f t="shared" si="23"/>
        <v>1233117002</v>
      </c>
      <c r="M61" s="133">
        <f t="shared" si="23"/>
        <v>0</v>
      </c>
      <c r="N61" s="133">
        <f t="shared" si="23"/>
        <v>1233117002</v>
      </c>
      <c r="O61" s="204">
        <f t="shared" si="23"/>
        <v>105882998</v>
      </c>
    </row>
    <row r="62" spans="1:15" ht="18" customHeight="1">
      <c r="A62" s="78"/>
      <c r="B62" s="78"/>
      <c r="C62" s="78"/>
      <c r="D62" s="78"/>
      <c r="E62" s="125" t="s">
        <v>240</v>
      </c>
      <c r="F62" s="133">
        <f t="shared" si="23"/>
        <v>1439487000</v>
      </c>
      <c r="G62" s="133">
        <f t="shared" si="23"/>
        <v>0</v>
      </c>
      <c r="H62" s="133">
        <f t="shared" si="23"/>
        <v>1439487000</v>
      </c>
      <c r="I62" s="234">
        <f>I63</f>
        <v>1240000000</v>
      </c>
      <c r="J62" s="133">
        <f t="shared" si="23"/>
        <v>1339000000</v>
      </c>
      <c r="K62" s="242">
        <f t="shared" si="23"/>
        <v>1150434538</v>
      </c>
      <c r="L62" s="133">
        <f t="shared" si="23"/>
        <v>1233117002</v>
      </c>
      <c r="M62" s="133">
        <f t="shared" si="23"/>
        <v>0</v>
      </c>
      <c r="N62" s="133">
        <f t="shared" si="23"/>
        <v>1233117002</v>
      </c>
      <c r="O62" s="204">
        <f t="shared" si="23"/>
        <v>105882998</v>
      </c>
    </row>
    <row r="63" spans="1:15" ht="33.75" customHeight="1">
      <c r="A63" s="78"/>
      <c r="B63" s="78"/>
      <c r="C63" s="78">
        <v>1</v>
      </c>
      <c r="D63" s="78"/>
      <c r="E63" s="186" t="s">
        <v>241</v>
      </c>
      <c r="F63" s="134">
        <v>1439487000</v>
      </c>
      <c r="G63" s="134">
        <f>'歲出本年度'!G63</f>
        <v>0</v>
      </c>
      <c r="H63" s="134">
        <f>SUM(F63:G63)</f>
        <v>1439487000</v>
      </c>
      <c r="I63" s="235">
        <v>1240000000</v>
      </c>
      <c r="J63" s="134">
        <f>I63+'歲出本年度'!I63</f>
        <v>1339000000</v>
      </c>
      <c r="K63" s="243">
        <v>1150434538</v>
      </c>
      <c r="L63" s="134">
        <f>K63+'歲出本年度'!L63</f>
        <v>1233117002</v>
      </c>
      <c r="M63" s="134">
        <f>'歲出本年度'!M63</f>
        <v>0</v>
      </c>
      <c r="N63" s="134">
        <f>SUM(L63:M63)</f>
        <v>1233117002</v>
      </c>
      <c r="O63" s="135">
        <f>J63-N63</f>
        <v>105882998</v>
      </c>
    </row>
    <row r="64" spans="1:15" ht="18" customHeight="1">
      <c r="A64" s="78">
        <v>4</v>
      </c>
      <c r="B64" s="78"/>
      <c r="C64" s="78"/>
      <c r="D64" s="78"/>
      <c r="E64" s="190" t="s">
        <v>242</v>
      </c>
      <c r="F64" s="133">
        <f aca="true" t="shared" si="24" ref="F64:O64">F65+F70+F73+F76</f>
        <v>22905418000</v>
      </c>
      <c r="G64" s="133">
        <f t="shared" si="24"/>
        <v>0</v>
      </c>
      <c r="H64" s="133">
        <f t="shared" si="24"/>
        <v>22905418000</v>
      </c>
      <c r="I64" s="234">
        <f t="shared" si="24"/>
        <v>15940462304</v>
      </c>
      <c r="J64" s="133">
        <f t="shared" si="24"/>
        <v>17712800304</v>
      </c>
      <c r="K64" s="242">
        <f t="shared" si="24"/>
        <v>12161420191</v>
      </c>
      <c r="L64" s="133">
        <f t="shared" si="24"/>
        <v>15408904910</v>
      </c>
      <c r="M64" s="133">
        <f t="shared" si="24"/>
        <v>847062265</v>
      </c>
      <c r="N64" s="133">
        <f t="shared" si="24"/>
        <v>16255967175</v>
      </c>
      <c r="O64" s="204">
        <f t="shared" si="24"/>
        <v>1456833129</v>
      </c>
    </row>
    <row r="65" spans="1:15" ht="18" customHeight="1">
      <c r="A65" s="78"/>
      <c r="B65" s="78">
        <v>1</v>
      </c>
      <c r="C65" s="78"/>
      <c r="D65" s="78"/>
      <c r="E65" s="185" t="s">
        <v>243</v>
      </c>
      <c r="F65" s="133">
        <f>F66+F68</f>
        <v>20719000000</v>
      </c>
      <c r="G65" s="133">
        <f>G66+G68</f>
        <v>0</v>
      </c>
      <c r="H65" s="133">
        <f>H66+H68</f>
        <v>20719000000</v>
      </c>
      <c r="I65" s="234">
        <f aca="true" t="shared" si="25" ref="I65:O65">I66+I68</f>
        <v>15137115000</v>
      </c>
      <c r="J65" s="133">
        <f t="shared" si="25"/>
        <v>16844365000</v>
      </c>
      <c r="K65" s="242">
        <f t="shared" si="25"/>
        <v>11523539599</v>
      </c>
      <c r="L65" s="133">
        <f t="shared" si="25"/>
        <v>14555997239</v>
      </c>
      <c r="M65" s="133">
        <f t="shared" si="25"/>
        <v>847062265</v>
      </c>
      <c r="N65" s="133">
        <f t="shared" si="25"/>
        <v>15403059504</v>
      </c>
      <c r="O65" s="204">
        <f t="shared" si="25"/>
        <v>1441305496</v>
      </c>
    </row>
    <row r="66" spans="1:15" ht="18" customHeight="1">
      <c r="A66" s="78"/>
      <c r="B66" s="78"/>
      <c r="C66" s="78"/>
      <c r="D66" s="78"/>
      <c r="E66" s="125" t="s">
        <v>211</v>
      </c>
      <c r="F66" s="133">
        <f aca="true" t="shared" si="26" ref="F66:O66">F67</f>
        <v>4000000000</v>
      </c>
      <c r="G66" s="133">
        <f t="shared" si="26"/>
        <v>0</v>
      </c>
      <c r="H66" s="133">
        <f t="shared" si="26"/>
        <v>4000000000</v>
      </c>
      <c r="I66" s="234">
        <f t="shared" si="26"/>
        <v>3061115000</v>
      </c>
      <c r="J66" s="133">
        <f t="shared" si="26"/>
        <v>3061115000</v>
      </c>
      <c r="K66" s="242">
        <f t="shared" si="26"/>
        <v>2808125000</v>
      </c>
      <c r="L66" s="133">
        <f t="shared" si="26"/>
        <v>2807665000</v>
      </c>
      <c r="M66" s="133">
        <f t="shared" si="26"/>
        <v>0</v>
      </c>
      <c r="N66" s="133">
        <f t="shared" si="26"/>
        <v>2807665000</v>
      </c>
      <c r="O66" s="204">
        <f t="shared" si="26"/>
        <v>253450000</v>
      </c>
    </row>
    <row r="67" spans="1:15" ht="18" customHeight="1">
      <c r="A67" s="78"/>
      <c r="B67" s="78"/>
      <c r="C67" s="78">
        <v>1</v>
      </c>
      <c r="D67" s="78"/>
      <c r="E67" s="186" t="s">
        <v>244</v>
      </c>
      <c r="F67" s="134">
        <v>4000000000</v>
      </c>
      <c r="G67" s="134">
        <f>'歲出本年度'!G67</f>
        <v>0</v>
      </c>
      <c r="H67" s="134">
        <f>SUM(F67:G67)</f>
        <v>4000000000</v>
      </c>
      <c r="I67" s="235">
        <v>3061115000</v>
      </c>
      <c r="J67" s="134">
        <f>I67+'歲出本年度'!I67</f>
        <v>3061115000</v>
      </c>
      <c r="K67" s="243">
        <v>2808125000</v>
      </c>
      <c r="L67" s="134">
        <f>K67+'歲出本年度'!L67</f>
        <v>2807665000</v>
      </c>
      <c r="M67" s="134">
        <f>'歲出本年度'!M67</f>
        <v>0</v>
      </c>
      <c r="N67" s="134">
        <f>SUM(L67:M67)</f>
        <v>2807665000</v>
      </c>
      <c r="O67" s="135">
        <f>J67-N67</f>
        <v>253450000</v>
      </c>
    </row>
    <row r="68" spans="1:15" ht="18" customHeight="1">
      <c r="A68" s="78"/>
      <c r="B68" s="78"/>
      <c r="C68" s="78"/>
      <c r="D68" s="78"/>
      <c r="E68" s="125" t="s">
        <v>245</v>
      </c>
      <c r="F68" s="133">
        <f aca="true" t="shared" si="27" ref="F68:O68">F69</f>
        <v>16719000000</v>
      </c>
      <c r="G68" s="134">
        <f t="shared" si="27"/>
        <v>0</v>
      </c>
      <c r="H68" s="133">
        <f t="shared" si="27"/>
        <v>16719000000</v>
      </c>
      <c r="I68" s="236">
        <f t="shared" si="27"/>
        <v>12076000000</v>
      </c>
      <c r="J68" s="133">
        <f t="shared" si="27"/>
        <v>13783250000</v>
      </c>
      <c r="K68" s="247">
        <f t="shared" si="27"/>
        <v>8715414599</v>
      </c>
      <c r="L68" s="133">
        <f t="shared" si="27"/>
        <v>11748332239</v>
      </c>
      <c r="M68" s="133">
        <f t="shared" si="27"/>
        <v>847062265</v>
      </c>
      <c r="N68" s="133">
        <f t="shared" si="27"/>
        <v>12595394504</v>
      </c>
      <c r="O68" s="204">
        <f t="shared" si="27"/>
        <v>1187855496</v>
      </c>
    </row>
    <row r="69" spans="1:15" ht="33.75" customHeight="1">
      <c r="A69" s="78"/>
      <c r="B69" s="78"/>
      <c r="C69" s="78">
        <v>2</v>
      </c>
      <c r="D69" s="78"/>
      <c r="E69" s="186" t="s">
        <v>246</v>
      </c>
      <c r="F69" s="134">
        <v>16719000000</v>
      </c>
      <c r="G69" s="134">
        <f>'歲出本年度'!G69</f>
        <v>0</v>
      </c>
      <c r="H69" s="134">
        <f>SUM(F69:G69)</f>
        <v>16719000000</v>
      </c>
      <c r="I69" s="235">
        <v>12076000000</v>
      </c>
      <c r="J69" s="134">
        <f>I69+'歲出本年度'!I69</f>
        <v>13783250000</v>
      </c>
      <c r="K69" s="243">
        <v>8715414599</v>
      </c>
      <c r="L69" s="134">
        <f>K69+'歲出本年度'!L69</f>
        <v>11748332239</v>
      </c>
      <c r="M69" s="134">
        <f>'歲出本年度'!M69</f>
        <v>847062265</v>
      </c>
      <c r="N69" s="134">
        <f>SUM(L69:M69)</f>
        <v>12595394504</v>
      </c>
      <c r="O69" s="135">
        <f>J69-N69</f>
        <v>1187855496</v>
      </c>
    </row>
    <row r="70" spans="1:15" ht="18" customHeight="1">
      <c r="A70" s="78"/>
      <c r="B70" s="78">
        <v>2</v>
      </c>
      <c r="C70" s="78"/>
      <c r="D70" s="78"/>
      <c r="E70" s="185" t="s">
        <v>247</v>
      </c>
      <c r="F70" s="133">
        <f aca="true" t="shared" si="28" ref="F70:O77">F71</f>
        <v>1483263000</v>
      </c>
      <c r="G70" s="133">
        <f t="shared" si="28"/>
        <v>0</v>
      </c>
      <c r="H70" s="133">
        <f t="shared" si="28"/>
        <v>1483263000</v>
      </c>
      <c r="I70" s="234">
        <f>I71</f>
        <v>562782000</v>
      </c>
      <c r="J70" s="133">
        <f t="shared" si="28"/>
        <v>599732000</v>
      </c>
      <c r="K70" s="242">
        <f t="shared" si="28"/>
        <v>559012910</v>
      </c>
      <c r="L70" s="133">
        <f t="shared" si="28"/>
        <v>595828144</v>
      </c>
      <c r="M70" s="133">
        <f t="shared" si="28"/>
        <v>0</v>
      </c>
      <c r="N70" s="133">
        <f t="shared" si="28"/>
        <v>595828144</v>
      </c>
      <c r="O70" s="204">
        <f t="shared" si="28"/>
        <v>3903856</v>
      </c>
    </row>
    <row r="71" spans="1:15" ht="18" customHeight="1">
      <c r="A71" s="78"/>
      <c r="B71" s="78"/>
      <c r="C71" s="78"/>
      <c r="D71" s="78"/>
      <c r="E71" s="125" t="s">
        <v>248</v>
      </c>
      <c r="F71" s="133">
        <f t="shared" si="28"/>
        <v>1483263000</v>
      </c>
      <c r="G71" s="133">
        <f t="shared" si="28"/>
        <v>0</v>
      </c>
      <c r="H71" s="133">
        <f t="shared" si="28"/>
        <v>1483263000</v>
      </c>
      <c r="I71" s="234">
        <f>I72</f>
        <v>562782000</v>
      </c>
      <c r="J71" s="133">
        <f t="shared" si="28"/>
        <v>599732000</v>
      </c>
      <c r="K71" s="242">
        <f t="shared" si="28"/>
        <v>559012910</v>
      </c>
      <c r="L71" s="133">
        <f t="shared" si="28"/>
        <v>595828144</v>
      </c>
      <c r="M71" s="133">
        <f t="shared" si="28"/>
        <v>0</v>
      </c>
      <c r="N71" s="133">
        <f t="shared" si="28"/>
        <v>595828144</v>
      </c>
      <c r="O71" s="204">
        <f t="shared" si="28"/>
        <v>3903856</v>
      </c>
    </row>
    <row r="72" spans="1:15" ht="33.75" customHeight="1">
      <c r="A72" s="78"/>
      <c r="B72" s="78"/>
      <c r="C72" s="78">
        <v>1</v>
      </c>
      <c r="D72" s="78"/>
      <c r="E72" s="186" t="s">
        <v>249</v>
      </c>
      <c r="F72" s="134">
        <v>1483263000</v>
      </c>
      <c r="G72" s="134">
        <f>'歲出本年度'!G72</f>
        <v>0</v>
      </c>
      <c r="H72" s="134">
        <f>SUM(F72:G72)</f>
        <v>1483263000</v>
      </c>
      <c r="I72" s="235">
        <v>562782000</v>
      </c>
      <c r="J72" s="134">
        <f>I72+'歲出本年度'!I72</f>
        <v>599732000</v>
      </c>
      <c r="K72" s="243">
        <v>559012910</v>
      </c>
      <c r="L72" s="134">
        <f>K72+'歲出本年度'!L72</f>
        <v>595828144</v>
      </c>
      <c r="M72" s="134">
        <f>'歲出本年度'!M72</f>
        <v>0</v>
      </c>
      <c r="N72" s="134">
        <f>SUM(L72:M72)</f>
        <v>595828144</v>
      </c>
      <c r="O72" s="135">
        <f>J72-N72</f>
        <v>3903856</v>
      </c>
    </row>
    <row r="73" spans="1:15" ht="18" customHeight="1">
      <c r="A73" s="78"/>
      <c r="B73" s="78">
        <v>3</v>
      </c>
      <c r="C73" s="78"/>
      <c r="D73" s="78"/>
      <c r="E73" s="185" t="s">
        <v>250</v>
      </c>
      <c r="F73" s="133">
        <f t="shared" si="28"/>
        <v>689155000</v>
      </c>
      <c r="G73" s="133">
        <f t="shared" si="28"/>
        <v>0</v>
      </c>
      <c r="H73" s="133">
        <f t="shared" si="28"/>
        <v>689155000</v>
      </c>
      <c r="I73" s="234">
        <f>I74</f>
        <v>231200000</v>
      </c>
      <c r="J73" s="133">
        <f t="shared" si="28"/>
        <v>259338000</v>
      </c>
      <c r="K73" s="242">
        <f t="shared" si="28"/>
        <v>69502378</v>
      </c>
      <c r="L73" s="133">
        <f t="shared" si="28"/>
        <v>247734726</v>
      </c>
      <c r="M73" s="133">
        <f t="shared" si="28"/>
        <v>0</v>
      </c>
      <c r="N73" s="133">
        <f t="shared" si="28"/>
        <v>247734726</v>
      </c>
      <c r="O73" s="204">
        <f t="shared" si="28"/>
        <v>11603274</v>
      </c>
    </row>
    <row r="74" spans="1:15" ht="18" customHeight="1">
      <c r="A74" s="78"/>
      <c r="B74" s="78"/>
      <c r="C74" s="78"/>
      <c r="D74" s="78"/>
      <c r="E74" s="125" t="s">
        <v>245</v>
      </c>
      <c r="F74" s="133">
        <f t="shared" si="28"/>
        <v>689155000</v>
      </c>
      <c r="G74" s="133">
        <f t="shared" si="28"/>
        <v>0</v>
      </c>
      <c r="H74" s="133">
        <f t="shared" si="28"/>
        <v>689155000</v>
      </c>
      <c r="I74" s="234">
        <f>I75</f>
        <v>231200000</v>
      </c>
      <c r="J74" s="133">
        <f t="shared" si="28"/>
        <v>259338000</v>
      </c>
      <c r="K74" s="242">
        <f t="shared" si="28"/>
        <v>69502378</v>
      </c>
      <c r="L74" s="133">
        <f t="shared" si="28"/>
        <v>247734726</v>
      </c>
      <c r="M74" s="133">
        <f t="shared" si="28"/>
        <v>0</v>
      </c>
      <c r="N74" s="133">
        <f t="shared" si="28"/>
        <v>247734726</v>
      </c>
      <c r="O74" s="204">
        <f t="shared" si="28"/>
        <v>11603274</v>
      </c>
    </row>
    <row r="75" spans="1:15" ht="33.75" customHeight="1">
      <c r="A75" s="78"/>
      <c r="B75" s="78"/>
      <c r="C75" s="78">
        <v>1</v>
      </c>
      <c r="D75" s="78"/>
      <c r="E75" s="186" t="s">
        <v>251</v>
      </c>
      <c r="F75" s="134">
        <v>689155000</v>
      </c>
      <c r="G75" s="134">
        <f>'歲出本年度'!G75</f>
        <v>0</v>
      </c>
      <c r="H75" s="134">
        <f>SUM(F75:G75)</f>
        <v>689155000</v>
      </c>
      <c r="I75" s="235">
        <v>231200000</v>
      </c>
      <c r="J75" s="134">
        <f>I75+'歲出本年度'!I75</f>
        <v>259338000</v>
      </c>
      <c r="K75" s="243">
        <v>69502378</v>
      </c>
      <c r="L75" s="134">
        <f>K75+'歲出本年度'!L75</f>
        <v>247734726</v>
      </c>
      <c r="M75" s="134">
        <f>'歲出本年度'!M75</f>
        <v>0</v>
      </c>
      <c r="N75" s="134">
        <f>SUM(L75:M75)</f>
        <v>247734726</v>
      </c>
      <c r="O75" s="135">
        <f>J75-N75</f>
        <v>11603274</v>
      </c>
    </row>
    <row r="76" spans="1:15" ht="18" customHeight="1">
      <c r="A76" s="78"/>
      <c r="B76" s="78">
        <v>4</v>
      </c>
      <c r="C76" s="78"/>
      <c r="D76" s="78"/>
      <c r="E76" s="185" t="s">
        <v>252</v>
      </c>
      <c r="F76" s="133">
        <f t="shared" si="28"/>
        <v>14000000</v>
      </c>
      <c r="G76" s="133">
        <f t="shared" si="28"/>
        <v>0</v>
      </c>
      <c r="H76" s="133">
        <f t="shared" si="28"/>
        <v>14000000</v>
      </c>
      <c r="I76" s="249">
        <f>I77</f>
        <v>9365304</v>
      </c>
      <c r="J76" s="133">
        <f t="shared" si="28"/>
        <v>9365304</v>
      </c>
      <c r="K76" s="250">
        <f t="shared" si="28"/>
        <v>9365304</v>
      </c>
      <c r="L76" s="133">
        <f t="shared" si="28"/>
        <v>9344801</v>
      </c>
      <c r="M76" s="133">
        <f t="shared" si="28"/>
        <v>0</v>
      </c>
      <c r="N76" s="133">
        <f t="shared" si="28"/>
        <v>9344801</v>
      </c>
      <c r="O76" s="204">
        <f t="shared" si="28"/>
        <v>20503</v>
      </c>
    </row>
    <row r="77" spans="1:15" ht="18" customHeight="1">
      <c r="A77" s="78"/>
      <c r="B77" s="78"/>
      <c r="C77" s="78"/>
      <c r="D77" s="78"/>
      <c r="E77" s="125" t="s">
        <v>232</v>
      </c>
      <c r="F77" s="133">
        <f t="shared" si="28"/>
        <v>14000000</v>
      </c>
      <c r="G77" s="133">
        <f t="shared" si="28"/>
        <v>0</v>
      </c>
      <c r="H77" s="133">
        <f t="shared" si="28"/>
        <v>14000000</v>
      </c>
      <c r="I77" s="249">
        <f>I78</f>
        <v>9365304</v>
      </c>
      <c r="J77" s="133">
        <f t="shared" si="28"/>
        <v>9365304</v>
      </c>
      <c r="K77" s="250">
        <f t="shared" si="28"/>
        <v>9365304</v>
      </c>
      <c r="L77" s="133">
        <f t="shared" si="28"/>
        <v>9344801</v>
      </c>
      <c r="M77" s="133">
        <f t="shared" si="28"/>
        <v>0</v>
      </c>
      <c r="N77" s="133">
        <f t="shared" si="28"/>
        <v>9344801</v>
      </c>
      <c r="O77" s="204">
        <f t="shared" si="28"/>
        <v>20503</v>
      </c>
    </row>
    <row r="78" spans="1:15" ht="18" customHeight="1">
      <c r="A78" s="78"/>
      <c r="B78" s="78"/>
      <c r="C78" s="78">
        <v>1</v>
      </c>
      <c r="D78" s="78"/>
      <c r="E78" s="189" t="s">
        <v>302</v>
      </c>
      <c r="F78" s="134">
        <v>14000000</v>
      </c>
      <c r="G78" s="134">
        <f>'歲出本年度'!G78</f>
        <v>0</v>
      </c>
      <c r="H78" s="134">
        <f>SUM(F78:G78)</f>
        <v>14000000</v>
      </c>
      <c r="I78" s="251">
        <v>9365304</v>
      </c>
      <c r="J78" s="134">
        <f>I78+'歲出本年度'!I78</f>
        <v>9365304</v>
      </c>
      <c r="K78" s="252">
        <v>9365304</v>
      </c>
      <c r="L78" s="134">
        <f>K78+'歲出本年度'!L78</f>
        <v>9344801</v>
      </c>
      <c r="M78" s="134">
        <f>'歲出本年度'!M78</f>
        <v>0</v>
      </c>
      <c r="N78" s="134">
        <f>SUM(L78:M78)</f>
        <v>9344801</v>
      </c>
      <c r="O78" s="135">
        <f>J78-N78</f>
        <v>20503</v>
      </c>
    </row>
    <row r="79" spans="1:15" ht="18" customHeight="1">
      <c r="A79" s="78">
        <v>5</v>
      </c>
      <c r="B79" s="78"/>
      <c r="C79" s="78"/>
      <c r="D79" s="78"/>
      <c r="E79" s="190" t="s">
        <v>253</v>
      </c>
      <c r="F79" s="133">
        <f aca="true" t="shared" si="29" ref="F79:O79">F80+F84+F87+F90</f>
        <v>22507196000</v>
      </c>
      <c r="G79" s="133">
        <f t="shared" si="29"/>
        <v>0</v>
      </c>
      <c r="H79" s="133">
        <f t="shared" si="29"/>
        <v>22507196000</v>
      </c>
      <c r="I79" s="234">
        <f t="shared" si="29"/>
        <v>15131640371</v>
      </c>
      <c r="J79" s="133">
        <f t="shared" si="29"/>
        <v>17351540371</v>
      </c>
      <c r="K79" s="242">
        <f t="shared" si="29"/>
        <v>6242115803</v>
      </c>
      <c r="L79" s="133">
        <f t="shared" si="29"/>
        <v>9013067536</v>
      </c>
      <c r="M79" s="133">
        <f t="shared" si="29"/>
        <v>2178906164</v>
      </c>
      <c r="N79" s="133">
        <f t="shared" si="29"/>
        <v>11191973700</v>
      </c>
      <c r="O79" s="204">
        <f t="shared" si="29"/>
        <v>6159566671</v>
      </c>
    </row>
    <row r="80" spans="1:15" ht="18" customHeight="1">
      <c r="A80" s="78"/>
      <c r="B80" s="78">
        <v>1</v>
      </c>
      <c r="C80" s="78"/>
      <c r="D80" s="78"/>
      <c r="E80" s="185" t="s">
        <v>254</v>
      </c>
      <c r="F80" s="133">
        <f aca="true" t="shared" si="30" ref="F80:O82">F81</f>
        <v>550700000</v>
      </c>
      <c r="G80" s="133">
        <f t="shared" si="30"/>
        <v>0</v>
      </c>
      <c r="H80" s="133">
        <f t="shared" si="30"/>
        <v>550700000</v>
      </c>
      <c r="I80" s="234">
        <f>I81</f>
        <v>550700000</v>
      </c>
      <c r="J80" s="133">
        <f t="shared" si="30"/>
        <v>550700000</v>
      </c>
      <c r="K80" s="242">
        <f t="shared" si="30"/>
        <v>492592000</v>
      </c>
      <c r="L80" s="133">
        <f t="shared" si="30"/>
        <v>492592000</v>
      </c>
      <c r="M80" s="133">
        <f t="shared" si="30"/>
        <v>0</v>
      </c>
      <c r="N80" s="133">
        <f t="shared" si="30"/>
        <v>492592000</v>
      </c>
      <c r="O80" s="204">
        <f t="shared" si="30"/>
        <v>58108000</v>
      </c>
    </row>
    <row r="81" spans="1:15" ht="18" customHeight="1">
      <c r="A81" s="78"/>
      <c r="B81" s="78"/>
      <c r="C81" s="78"/>
      <c r="D81" s="78"/>
      <c r="E81" s="125" t="s">
        <v>255</v>
      </c>
      <c r="F81" s="133">
        <f t="shared" si="30"/>
        <v>550700000</v>
      </c>
      <c r="G81" s="133">
        <f t="shared" si="30"/>
        <v>0</v>
      </c>
      <c r="H81" s="133">
        <f t="shared" si="30"/>
        <v>550700000</v>
      </c>
      <c r="I81" s="234">
        <f>I82</f>
        <v>550700000</v>
      </c>
      <c r="J81" s="133">
        <f t="shared" si="30"/>
        <v>550700000</v>
      </c>
      <c r="K81" s="242">
        <f t="shared" si="30"/>
        <v>492592000</v>
      </c>
      <c r="L81" s="133">
        <f t="shared" si="30"/>
        <v>492592000</v>
      </c>
      <c r="M81" s="133">
        <f t="shared" si="30"/>
        <v>0</v>
      </c>
      <c r="N81" s="133">
        <f t="shared" si="30"/>
        <v>492592000</v>
      </c>
      <c r="O81" s="204">
        <f t="shared" si="30"/>
        <v>58108000</v>
      </c>
    </row>
    <row r="82" spans="1:15" ht="33.75" customHeight="1">
      <c r="A82" s="78"/>
      <c r="B82" s="78"/>
      <c r="C82" s="78">
        <v>1</v>
      </c>
      <c r="D82" s="78"/>
      <c r="E82" s="186" t="s">
        <v>256</v>
      </c>
      <c r="F82" s="134">
        <f t="shared" si="30"/>
        <v>550700000</v>
      </c>
      <c r="G82" s="134">
        <f t="shared" si="30"/>
        <v>0</v>
      </c>
      <c r="H82" s="134">
        <f t="shared" si="30"/>
        <v>550700000</v>
      </c>
      <c r="I82" s="236">
        <f>I83</f>
        <v>550700000</v>
      </c>
      <c r="J82" s="134">
        <f t="shared" si="30"/>
        <v>550700000</v>
      </c>
      <c r="K82" s="244">
        <f t="shared" si="30"/>
        <v>492592000</v>
      </c>
      <c r="L82" s="134">
        <f t="shared" si="30"/>
        <v>492592000</v>
      </c>
      <c r="M82" s="134">
        <f t="shared" si="30"/>
        <v>0</v>
      </c>
      <c r="N82" s="134">
        <f t="shared" si="30"/>
        <v>492592000</v>
      </c>
      <c r="O82" s="135">
        <f t="shared" si="30"/>
        <v>58108000</v>
      </c>
    </row>
    <row r="83" spans="1:15" ht="33.75" customHeight="1">
      <c r="A83" s="78"/>
      <c r="B83" s="78"/>
      <c r="C83" s="78"/>
      <c r="D83" s="78">
        <v>1</v>
      </c>
      <c r="E83" s="188" t="s">
        <v>257</v>
      </c>
      <c r="F83" s="134">
        <v>550700000</v>
      </c>
      <c r="G83" s="134">
        <f>'歲出本年度'!G83</f>
        <v>0</v>
      </c>
      <c r="H83" s="134">
        <f>SUM(F83:G83)</f>
        <v>550700000</v>
      </c>
      <c r="I83" s="235">
        <v>550700000</v>
      </c>
      <c r="J83" s="134">
        <f>I83+'歲出本年度'!I83</f>
        <v>550700000</v>
      </c>
      <c r="K83" s="243">
        <v>492592000</v>
      </c>
      <c r="L83" s="134">
        <f>K83+'歲出本年度'!L83</f>
        <v>492592000</v>
      </c>
      <c r="M83" s="134">
        <f>'歲出本年度'!M83</f>
        <v>0</v>
      </c>
      <c r="N83" s="134">
        <f>SUM(L83:M83)</f>
        <v>492592000</v>
      </c>
      <c r="O83" s="135">
        <f>J83-N83</f>
        <v>58108000</v>
      </c>
    </row>
    <row r="84" spans="1:15" ht="18" customHeight="1">
      <c r="A84" s="78"/>
      <c r="B84" s="78">
        <v>2</v>
      </c>
      <c r="C84" s="78"/>
      <c r="D84" s="78"/>
      <c r="E84" s="185" t="s">
        <v>258</v>
      </c>
      <c r="F84" s="133">
        <f aca="true" t="shared" si="31" ref="F84:O85">F85</f>
        <v>15340000</v>
      </c>
      <c r="G84" s="133">
        <f t="shared" si="31"/>
        <v>0</v>
      </c>
      <c r="H84" s="133">
        <f t="shared" si="31"/>
        <v>15340000</v>
      </c>
      <c r="I84" s="234">
        <f>I85</f>
        <v>9353371</v>
      </c>
      <c r="J84" s="133">
        <f t="shared" si="31"/>
        <v>9353371</v>
      </c>
      <c r="K84" s="242">
        <f t="shared" si="31"/>
        <v>9353371</v>
      </c>
      <c r="L84" s="133">
        <f t="shared" si="31"/>
        <v>9353371</v>
      </c>
      <c r="M84" s="133">
        <f t="shared" si="31"/>
        <v>0</v>
      </c>
      <c r="N84" s="133">
        <f t="shared" si="31"/>
        <v>9353371</v>
      </c>
      <c r="O84" s="204">
        <f t="shared" si="31"/>
        <v>0</v>
      </c>
    </row>
    <row r="85" spans="1:15" ht="18" customHeight="1">
      <c r="A85" s="78"/>
      <c r="B85" s="78"/>
      <c r="C85" s="78"/>
      <c r="D85" s="78"/>
      <c r="E85" s="125" t="s">
        <v>255</v>
      </c>
      <c r="F85" s="133">
        <f t="shared" si="31"/>
        <v>15340000</v>
      </c>
      <c r="G85" s="133">
        <f t="shared" si="31"/>
        <v>0</v>
      </c>
      <c r="H85" s="133">
        <f t="shared" si="31"/>
        <v>15340000</v>
      </c>
      <c r="I85" s="234">
        <f>I86</f>
        <v>9353371</v>
      </c>
      <c r="J85" s="133">
        <f t="shared" si="31"/>
        <v>9353371</v>
      </c>
      <c r="K85" s="242">
        <f t="shared" si="31"/>
        <v>9353371</v>
      </c>
      <c r="L85" s="133">
        <f t="shared" si="31"/>
        <v>9353371</v>
      </c>
      <c r="M85" s="133">
        <f t="shared" si="31"/>
        <v>0</v>
      </c>
      <c r="N85" s="133">
        <f t="shared" si="31"/>
        <v>9353371</v>
      </c>
      <c r="O85" s="204">
        <f t="shared" si="31"/>
        <v>0</v>
      </c>
    </row>
    <row r="86" spans="1:15" ht="18" customHeight="1">
      <c r="A86" s="78"/>
      <c r="B86" s="78"/>
      <c r="C86" s="78">
        <v>1</v>
      </c>
      <c r="D86" s="78"/>
      <c r="E86" s="189" t="s">
        <v>204</v>
      </c>
      <c r="F86" s="134">
        <v>15340000</v>
      </c>
      <c r="G86" s="134">
        <f>'歲出本年度'!G86</f>
        <v>0</v>
      </c>
      <c r="H86" s="134">
        <f>SUM(F86:G86)</f>
        <v>15340000</v>
      </c>
      <c r="I86" s="235">
        <v>9353371</v>
      </c>
      <c r="J86" s="134">
        <f>I86+'歲出本年度'!I86</f>
        <v>9353371</v>
      </c>
      <c r="K86" s="243">
        <v>9353371</v>
      </c>
      <c r="L86" s="134">
        <f>K86+'歲出本年度'!L86</f>
        <v>9353371</v>
      </c>
      <c r="M86" s="134">
        <f>'歲出本年度'!M86</f>
        <v>0</v>
      </c>
      <c r="N86" s="134">
        <f>SUM(L86:M86)</f>
        <v>9353371</v>
      </c>
      <c r="O86" s="135">
        <f>J86-N86</f>
        <v>0</v>
      </c>
    </row>
    <row r="87" spans="1:15" ht="21.75" customHeight="1" thickBot="1">
      <c r="A87" s="130"/>
      <c r="B87" s="130">
        <v>3</v>
      </c>
      <c r="C87" s="131"/>
      <c r="D87" s="130"/>
      <c r="E87" s="191" t="s">
        <v>259</v>
      </c>
      <c r="F87" s="205">
        <f aca="true" t="shared" si="32" ref="F87:O88">F88</f>
        <v>751306000</v>
      </c>
      <c r="G87" s="205">
        <f t="shared" si="32"/>
        <v>0</v>
      </c>
      <c r="H87" s="205">
        <f t="shared" si="32"/>
        <v>751306000</v>
      </c>
      <c r="I87" s="237">
        <f>I88</f>
        <v>631306000</v>
      </c>
      <c r="J87" s="205">
        <f t="shared" si="32"/>
        <v>653306000</v>
      </c>
      <c r="K87" s="245">
        <f t="shared" si="32"/>
        <v>386986005</v>
      </c>
      <c r="L87" s="205">
        <f t="shared" si="32"/>
        <v>443658774</v>
      </c>
      <c r="M87" s="205">
        <f t="shared" si="32"/>
        <v>147938070</v>
      </c>
      <c r="N87" s="205">
        <f t="shared" si="32"/>
        <v>591596844</v>
      </c>
      <c r="O87" s="206">
        <f t="shared" si="32"/>
        <v>61709156</v>
      </c>
    </row>
    <row r="88" spans="1:15" ht="18" customHeight="1">
      <c r="A88" s="78"/>
      <c r="B88" s="78"/>
      <c r="C88" s="78"/>
      <c r="D88" s="78"/>
      <c r="E88" s="125" t="s">
        <v>248</v>
      </c>
      <c r="F88" s="133">
        <f t="shared" si="32"/>
        <v>751306000</v>
      </c>
      <c r="G88" s="133">
        <f t="shared" si="32"/>
        <v>0</v>
      </c>
      <c r="H88" s="133">
        <f t="shared" si="32"/>
        <v>751306000</v>
      </c>
      <c r="I88" s="234">
        <f>I89</f>
        <v>631306000</v>
      </c>
      <c r="J88" s="133">
        <f t="shared" si="32"/>
        <v>653306000</v>
      </c>
      <c r="K88" s="242">
        <f t="shared" si="32"/>
        <v>386986005</v>
      </c>
      <c r="L88" s="133">
        <f t="shared" si="32"/>
        <v>443658774</v>
      </c>
      <c r="M88" s="133">
        <f t="shared" si="32"/>
        <v>147938070</v>
      </c>
      <c r="N88" s="133">
        <f t="shared" si="32"/>
        <v>591596844</v>
      </c>
      <c r="O88" s="204">
        <f t="shared" si="32"/>
        <v>61709156</v>
      </c>
    </row>
    <row r="89" spans="1:15" ht="33.75" customHeight="1" thickBot="1">
      <c r="A89" s="78"/>
      <c r="B89" s="78"/>
      <c r="C89" s="78">
        <v>1</v>
      </c>
      <c r="D89" s="78"/>
      <c r="E89" s="186" t="s">
        <v>260</v>
      </c>
      <c r="F89" s="134">
        <v>751306000</v>
      </c>
      <c r="G89" s="134">
        <f>'歲出本年度'!G89</f>
        <v>0</v>
      </c>
      <c r="H89" s="134">
        <f>SUM(F89:G89)</f>
        <v>751306000</v>
      </c>
      <c r="I89" s="239">
        <v>631306000</v>
      </c>
      <c r="J89" s="134">
        <f>I89+'歲出本年度'!I89</f>
        <v>653306000</v>
      </c>
      <c r="K89" s="244">
        <v>386986005</v>
      </c>
      <c r="L89" s="134">
        <f>K89+'歲出本年度'!L89</f>
        <v>443658774</v>
      </c>
      <c r="M89" s="134">
        <f>'歲出本年度'!M89</f>
        <v>147938070</v>
      </c>
      <c r="N89" s="134">
        <f>SUM(L89:M89)</f>
        <v>591596844</v>
      </c>
      <c r="O89" s="135">
        <f>J89-N89</f>
        <v>61709156</v>
      </c>
    </row>
    <row r="90" spans="1:15" ht="18" customHeight="1">
      <c r="A90" s="78"/>
      <c r="B90" s="78">
        <v>4</v>
      </c>
      <c r="C90" s="78"/>
      <c r="D90" s="78"/>
      <c r="E90" s="185" t="s">
        <v>261</v>
      </c>
      <c r="F90" s="133">
        <f aca="true" t="shared" si="33" ref="F90:O91">F91</f>
        <v>21189850000</v>
      </c>
      <c r="G90" s="133">
        <f t="shared" si="33"/>
        <v>0</v>
      </c>
      <c r="H90" s="133">
        <f t="shared" si="33"/>
        <v>21189850000</v>
      </c>
      <c r="I90" s="234">
        <f>I91</f>
        <v>13940281000</v>
      </c>
      <c r="J90" s="133">
        <f t="shared" si="33"/>
        <v>16138181000</v>
      </c>
      <c r="K90" s="242">
        <f t="shared" si="33"/>
        <v>5353184427</v>
      </c>
      <c r="L90" s="133">
        <f t="shared" si="33"/>
        <v>8067463391</v>
      </c>
      <c r="M90" s="133">
        <f t="shared" si="33"/>
        <v>2030968094</v>
      </c>
      <c r="N90" s="133">
        <f t="shared" si="33"/>
        <v>10098431485</v>
      </c>
      <c r="O90" s="204">
        <f t="shared" si="33"/>
        <v>6039749515</v>
      </c>
    </row>
    <row r="91" spans="1:15" ht="18" customHeight="1">
      <c r="A91" s="78"/>
      <c r="B91" s="78"/>
      <c r="C91" s="78"/>
      <c r="D91" s="78"/>
      <c r="E91" s="199" t="s">
        <v>255</v>
      </c>
      <c r="F91" s="133">
        <f t="shared" si="33"/>
        <v>21189850000</v>
      </c>
      <c r="G91" s="133">
        <f t="shared" si="33"/>
        <v>0</v>
      </c>
      <c r="H91" s="133">
        <f t="shared" si="33"/>
        <v>21189850000</v>
      </c>
      <c r="I91" s="234">
        <f>I92</f>
        <v>13940281000</v>
      </c>
      <c r="J91" s="133">
        <f t="shared" si="33"/>
        <v>16138181000</v>
      </c>
      <c r="K91" s="242">
        <f t="shared" si="33"/>
        <v>5353184427</v>
      </c>
      <c r="L91" s="133">
        <f t="shared" si="33"/>
        <v>8067463391</v>
      </c>
      <c r="M91" s="133">
        <f t="shared" si="33"/>
        <v>2030968094</v>
      </c>
      <c r="N91" s="133">
        <f t="shared" si="33"/>
        <v>10098431485</v>
      </c>
      <c r="O91" s="204">
        <f t="shared" si="33"/>
        <v>6039749515</v>
      </c>
    </row>
    <row r="92" spans="1:15" ht="33.75" customHeight="1">
      <c r="A92" s="78"/>
      <c r="B92" s="78"/>
      <c r="C92" s="78">
        <v>1</v>
      </c>
      <c r="D92" s="78"/>
      <c r="E92" s="186" t="s">
        <v>262</v>
      </c>
      <c r="F92" s="134">
        <v>21189850000</v>
      </c>
      <c r="G92" s="134">
        <f>'歲出本年度'!G92</f>
        <v>0</v>
      </c>
      <c r="H92" s="134">
        <f>SUM(F92:G92)</f>
        <v>21189850000</v>
      </c>
      <c r="I92" s="235">
        <v>13940281000</v>
      </c>
      <c r="J92" s="134">
        <f>I92+'歲出本年度'!I92</f>
        <v>16138181000</v>
      </c>
      <c r="K92" s="243">
        <v>5353184427</v>
      </c>
      <c r="L92" s="134">
        <f>K92+'歲出本年度'!L92</f>
        <v>8067463391</v>
      </c>
      <c r="M92" s="134">
        <f>'歲出本年度'!M92</f>
        <v>2030968094</v>
      </c>
      <c r="N92" s="134">
        <f>SUM(L92:M92)</f>
        <v>10098431485</v>
      </c>
      <c r="O92" s="135">
        <f>J92-N92</f>
        <v>6039749515</v>
      </c>
    </row>
    <row r="93" spans="1:15" ht="18" customHeight="1">
      <c r="A93" s="78">
        <v>6</v>
      </c>
      <c r="B93" s="78"/>
      <c r="C93" s="78"/>
      <c r="D93" s="78"/>
      <c r="E93" s="190" t="s">
        <v>263</v>
      </c>
      <c r="F93" s="133">
        <f aca="true" t="shared" si="34" ref="F93:O93">F94+F101+F105+F111+F115+F119+F123+F129+F134</f>
        <v>26762626000</v>
      </c>
      <c r="G93" s="133">
        <f t="shared" si="34"/>
        <v>0</v>
      </c>
      <c r="H93" s="133">
        <f t="shared" si="34"/>
        <v>26762626000</v>
      </c>
      <c r="I93" s="234">
        <f t="shared" si="34"/>
        <v>19406283000</v>
      </c>
      <c r="J93" s="133">
        <f t="shared" si="34"/>
        <v>21343981000</v>
      </c>
      <c r="K93" s="242">
        <f t="shared" si="34"/>
        <v>14074200549</v>
      </c>
      <c r="L93" s="133">
        <f t="shared" si="34"/>
        <v>17342151471</v>
      </c>
      <c r="M93" s="133">
        <f t="shared" si="34"/>
        <v>912383173</v>
      </c>
      <c r="N93" s="133">
        <f t="shared" si="34"/>
        <v>18254534644</v>
      </c>
      <c r="O93" s="204">
        <f t="shared" si="34"/>
        <v>3089446356</v>
      </c>
    </row>
    <row r="94" spans="1:15" ht="18" customHeight="1">
      <c r="A94" s="78"/>
      <c r="B94" s="78">
        <v>1</v>
      </c>
      <c r="C94" s="78"/>
      <c r="D94" s="78"/>
      <c r="E94" s="185" t="s">
        <v>264</v>
      </c>
      <c r="F94" s="133">
        <f aca="true" t="shared" si="35" ref="F94:O94">F95</f>
        <v>10606396000</v>
      </c>
      <c r="G94" s="133">
        <f t="shared" si="35"/>
        <v>0</v>
      </c>
      <c r="H94" s="133">
        <f t="shared" si="35"/>
        <v>10606396000</v>
      </c>
      <c r="I94" s="234">
        <f>I95</f>
        <v>8916958000</v>
      </c>
      <c r="J94" s="133">
        <f t="shared" si="35"/>
        <v>9491716000</v>
      </c>
      <c r="K94" s="242">
        <f t="shared" si="35"/>
        <v>8322527500</v>
      </c>
      <c r="L94" s="133">
        <f t="shared" si="35"/>
        <v>9041675091</v>
      </c>
      <c r="M94" s="133">
        <f t="shared" si="35"/>
        <v>0</v>
      </c>
      <c r="N94" s="133">
        <f t="shared" si="35"/>
        <v>9041675091</v>
      </c>
      <c r="O94" s="204">
        <f t="shared" si="35"/>
        <v>450040909</v>
      </c>
    </row>
    <row r="95" spans="1:15" ht="18" customHeight="1">
      <c r="A95" s="78"/>
      <c r="B95" s="78"/>
      <c r="C95" s="78"/>
      <c r="D95" s="78"/>
      <c r="E95" s="125" t="s">
        <v>245</v>
      </c>
      <c r="F95" s="133">
        <f>F96+F98</f>
        <v>10606396000</v>
      </c>
      <c r="G95" s="133">
        <f>G96+G98</f>
        <v>0</v>
      </c>
      <c r="H95" s="133">
        <f>H96+H98</f>
        <v>10606396000</v>
      </c>
      <c r="I95" s="234">
        <f aca="true" t="shared" si="36" ref="I95:O95">I96+I98</f>
        <v>8916958000</v>
      </c>
      <c r="J95" s="133">
        <f t="shared" si="36"/>
        <v>9491716000</v>
      </c>
      <c r="K95" s="242">
        <f t="shared" si="36"/>
        <v>8322527500</v>
      </c>
      <c r="L95" s="133">
        <f t="shared" si="36"/>
        <v>9041675091</v>
      </c>
      <c r="M95" s="133">
        <f t="shared" si="36"/>
        <v>0</v>
      </c>
      <c r="N95" s="133">
        <f t="shared" si="36"/>
        <v>9041675091</v>
      </c>
      <c r="O95" s="204">
        <f t="shared" si="36"/>
        <v>450040909</v>
      </c>
    </row>
    <row r="96" spans="1:15" ht="33.75" customHeight="1">
      <c r="A96" s="78"/>
      <c r="B96" s="78"/>
      <c r="C96" s="78">
        <v>1</v>
      </c>
      <c r="D96" s="78"/>
      <c r="E96" s="186" t="s">
        <v>224</v>
      </c>
      <c r="F96" s="134">
        <f aca="true" t="shared" si="37" ref="F96:O96">F97</f>
        <v>8860341000</v>
      </c>
      <c r="G96" s="134">
        <f t="shared" si="37"/>
        <v>0</v>
      </c>
      <c r="H96" s="134">
        <f t="shared" si="37"/>
        <v>8860341000</v>
      </c>
      <c r="I96" s="236">
        <f>I97</f>
        <v>7200903000</v>
      </c>
      <c r="J96" s="134">
        <f t="shared" si="37"/>
        <v>7769661000</v>
      </c>
      <c r="K96" s="244">
        <f t="shared" si="37"/>
        <v>7041903292</v>
      </c>
      <c r="L96" s="134">
        <f t="shared" si="37"/>
        <v>7600595640</v>
      </c>
      <c r="M96" s="134">
        <f t="shared" si="37"/>
        <v>0</v>
      </c>
      <c r="N96" s="134">
        <f t="shared" si="37"/>
        <v>7600595640</v>
      </c>
      <c r="O96" s="135">
        <f t="shared" si="37"/>
        <v>169065360</v>
      </c>
    </row>
    <row r="97" spans="1:15" ht="33.75" customHeight="1">
      <c r="A97" s="78"/>
      <c r="B97" s="78"/>
      <c r="C97" s="78"/>
      <c r="D97" s="78">
        <v>1</v>
      </c>
      <c r="E97" s="188" t="s">
        <v>265</v>
      </c>
      <c r="F97" s="134">
        <v>8860341000</v>
      </c>
      <c r="G97" s="134">
        <f>'歲出本年度'!G97</f>
        <v>0</v>
      </c>
      <c r="H97" s="134">
        <f>SUM(F97:G97)</f>
        <v>8860341000</v>
      </c>
      <c r="I97" s="235">
        <v>7200903000</v>
      </c>
      <c r="J97" s="134">
        <f>I97+'歲出本年度'!I97</f>
        <v>7769661000</v>
      </c>
      <c r="K97" s="243">
        <v>7041903292</v>
      </c>
      <c r="L97" s="134">
        <f>K97+'歲出本年度'!L97</f>
        <v>7600595640</v>
      </c>
      <c r="M97" s="134">
        <f>'歲出本年度'!M97</f>
        <v>0</v>
      </c>
      <c r="N97" s="134">
        <f>SUM(L97:M97)</f>
        <v>7600595640</v>
      </c>
      <c r="O97" s="135">
        <f>J97-N97</f>
        <v>169065360</v>
      </c>
    </row>
    <row r="98" spans="1:15" ht="18" customHeight="1">
      <c r="A98" s="78"/>
      <c r="B98" s="78"/>
      <c r="C98" s="78">
        <v>2</v>
      </c>
      <c r="D98" s="78"/>
      <c r="E98" s="189" t="s">
        <v>223</v>
      </c>
      <c r="F98" s="134">
        <f aca="true" t="shared" si="38" ref="F98:O98">SUM(F99:F100)</f>
        <v>1746055000</v>
      </c>
      <c r="G98" s="134">
        <f t="shared" si="38"/>
        <v>0</v>
      </c>
      <c r="H98" s="134">
        <f t="shared" si="38"/>
        <v>1746055000</v>
      </c>
      <c r="I98" s="236">
        <f>SUM(I99:I100)</f>
        <v>1716055000</v>
      </c>
      <c r="J98" s="134">
        <f t="shared" si="38"/>
        <v>1722055000</v>
      </c>
      <c r="K98" s="244">
        <f t="shared" si="38"/>
        <v>1280624208</v>
      </c>
      <c r="L98" s="134">
        <f t="shared" si="38"/>
        <v>1441079451</v>
      </c>
      <c r="M98" s="134">
        <f t="shared" si="38"/>
        <v>0</v>
      </c>
      <c r="N98" s="134">
        <f t="shared" si="38"/>
        <v>1441079451</v>
      </c>
      <c r="O98" s="135">
        <f t="shared" si="38"/>
        <v>280975549</v>
      </c>
    </row>
    <row r="99" spans="1:15" ht="33.75" customHeight="1">
      <c r="A99" s="78"/>
      <c r="B99" s="78"/>
      <c r="C99" s="78"/>
      <c r="D99" s="78">
        <v>1</v>
      </c>
      <c r="E99" s="188" t="s">
        <v>266</v>
      </c>
      <c r="F99" s="134">
        <v>446055000</v>
      </c>
      <c r="G99" s="134">
        <f>'歲出本年度'!G99</f>
        <v>0</v>
      </c>
      <c r="H99" s="134">
        <f>SUM(F99:G99)</f>
        <v>446055000</v>
      </c>
      <c r="I99" s="235">
        <v>416055000</v>
      </c>
      <c r="J99" s="134">
        <f>I99+'歲出本年度'!I99</f>
        <v>422055000</v>
      </c>
      <c r="K99" s="243">
        <v>343210811</v>
      </c>
      <c r="L99" s="134">
        <f>K99+'歲出本年度'!L99</f>
        <v>370004656</v>
      </c>
      <c r="M99" s="134">
        <f>'歲出本年度'!M99</f>
        <v>0</v>
      </c>
      <c r="N99" s="134">
        <f>SUM(L99:M99)</f>
        <v>370004656</v>
      </c>
      <c r="O99" s="135">
        <f>J99-N99</f>
        <v>52050344</v>
      </c>
    </row>
    <row r="100" spans="1:15" ht="33.75" customHeight="1">
      <c r="A100" s="78"/>
      <c r="B100" s="78"/>
      <c r="C100" s="78"/>
      <c r="D100" s="78">
        <v>2</v>
      </c>
      <c r="E100" s="188" t="s">
        <v>267</v>
      </c>
      <c r="F100" s="134">
        <v>1300000000</v>
      </c>
      <c r="G100" s="134">
        <f>'歲出本年度'!G100</f>
        <v>0</v>
      </c>
      <c r="H100" s="134">
        <f>SUM(F100:G100)</f>
        <v>1300000000</v>
      </c>
      <c r="I100" s="235">
        <v>1300000000</v>
      </c>
      <c r="J100" s="134">
        <f>I100+'歲出本年度'!I100</f>
        <v>1300000000</v>
      </c>
      <c r="K100" s="243">
        <v>937413397</v>
      </c>
      <c r="L100" s="134">
        <f>K100+'歲出本年度'!L100</f>
        <v>1071074795</v>
      </c>
      <c r="M100" s="134">
        <f>'歲出本年度'!M100</f>
        <v>0</v>
      </c>
      <c r="N100" s="134">
        <f>SUM(L100:M100)</f>
        <v>1071074795</v>
      </c>
      <c r="O100" s="135">
        <f>J100-N100</f>
        <v>228925205</v>
      </c>
    </row>
    <row r="101" spans="1:15" ht="18" customHeight="1">
      <c r="A101" s="78"/>
      <c r="B101" s="78">
        <v>2</v>
      </c>
      <c r="C101" s="78"/>
      <c r="D101" s="78"/>
      <c r="E101" s="185" t="s">
        <v>268</v>
      </c>
      <c r="F101" s="133">
        <f aca="true" t="shared" si="39" ref="F101:O101">F102</f>
        <v>2560600000</v>
      </c>
      <c r="G101" s="133">
        <f t="shared" si="39"/>
        <v>0</v>
      </c>
      <c r="H101" s="133">
        <f t="shared" si="39"/>
        <v>2560600000</v>
      </c>
      <c r="I101" s="234">
        <f t="shared" si="39"/>
        <v>1330600000</v>
      </c>
      <c r="J101" s="133">
        <f t="shared" si="39"/>
        <v>1619640000</v>
      </c>
      <c r="K101" s="242">
        <f t="shared" si="39"/>
        <v>670395766</v>
      </c>
      <c r="L101" s="133">
        <f t="shared" si="39"/>
        <v>1122121804</v>
      </c>
      <c r="M101" s="133">
        <f t="shared" si="39"/>
        <v>7510178</v>
      </c>
      <c r="N101" s="133">
        <f t="shared" si="39"/>
        <v>1129631982</v>
      </c>
      <c r="O101" s="204">
        <f t="shared" si="39"/>
        <v>490008018</v>
      </c>
    </row>
    <row r="102" spans="1:15" ht="18" customHeight="1">
      <c r="A102" s="78"/>
      <c r="B102" s="78"/>
      <c r="C102" s="78"/>
      <c r="D102" s="78"/>
      <c r="E102" s="125" t="s">
        <v>245</v>
      </c>
      <c r="F102" s="133">
        <f aca="true" t="shared" si="40" ref="F102:O103">F103</f>
        <v>2560600000</v>
      </c>
      <c r="G102" s="133">
        <f t="shared" si="40"/>
        <v>0</v>
      </c>
      <c r="H102" s="133">
        <f t="shared" si="40"/>
        <v>2560600000</v>
      </c>
      <c r="I102" s="234">
        <f>I103</f>
        <v>1330600000</v>
      </c>
      <c r="J102" s="133">
        <f t="shared" si="40"/>
        <v>1619640000</v>
      </c>
      <c r="K102" s="242">
        <f t="shared" si="40"/>
        <v>670395766</v>
      </c>
      <c r="L102" s="133">
        <f t="shared" si="40"/>
        <v>1122121804</v>
      </c>
      <c r="M102" s="133">
        <f t="shared" si="40"/>
        <v>7510178</v>
      </c>
      <c r="N102" s="133">
        <f t="shared" si="40"/>
        <v>1129631982</v>
      </c>
      <c r="O102" s="204">
        <f t="shared" si="40"/>
        <v>490008018</v>
      </c>
    </row>
    <row r="103" spans="1:15" ht="18" customHeight="1">
      <c r="A103" s="78"/>
      <c r="B103" s="78"/>
      <c r="C103" s="78">
        <v>1</v>
      </c>
      <c r="D103" s="78"/>
      <c r="E103" s="186" t="s">
        <v>223</v>
      </c>
      <c r="F103" s="134">
        <f t="shared" si="40"/>
        <v>2560600000</v>
      </c>
      <c r="G103" s="134">
        <f t="shared" si="40"/>
        <v>0</v>
      </c>
      <c r="H103" s="134">
        <f t="shared" si="40"/>
        <v>2560600000</v>
      </c>
      <c r="I103" s="236">
        <f>I104</f>
        <v>1330600000</v>
      </c>
      <c r="J103" s="134">
        <f t="shared" si="40"/>
        <v>1619640000</v>
      </c>
      <c r="K103" s="244">
        <f t="shared" si="40"/>
        <v>670395766</v>
      </c>
      <c r="L103" s="134">
        <f t="shared" si="40"/>
        <v>1122121804</v>
      </c>
      <c r="M103" s="134">
        <f t="shared" si="40"/>
        <v>7510178</v>
      </c>
      <c r="N103" s="134">
        <f t="shared" si="40"/>
        <v>1129631982</v>
      </c>
      <c r="O103" s="135">
        <f t="shared" si="40"/>
        <v>490008018</v>
      </c>
    </row>
    <row r="104" spans="1:15" ht="33.75" customHeight="1">
      <c r="A104" s="78"/>
      <c r="B104" s="78"/>
      <c r="C104" s="78"/>
      <c r="D104" s="78">
        <v>1</v>
      </c>
      <c r="E104" s="188" t="s">
        <v>269</v>
      </c>
      <c r="F104" s="134">
        <v>2560600000</v>
      </c>
      <c r="G104" s="134">
        <f>'歲出本年度'!G104</f>
        <v>0</v>
      </c>
      <c r="H104" s="134">
        <f>SUM(F104:G104)</f>
        <v>2560600000</v>
      </c>
      <c r="I104" s="235">
        <v>1330600000</v>
      </c>
      <c r="J104" s="134">
        <f>I104+'歲出本年度'!I104</f>
        <v>1619640000</v>
      </c>
      <c r="K104" s="243">
        <v>670395766</v>
      </c>
      <c r="L104" s="134">
        <f>K104+'歲出本年度'!L104</f>
        <v>1122121804</v>
      </c>
      <c r="M104" s="134">
        <f>'歲出本年度'!M104</f>
        <v>7510178</v>
      </c>
      <c r="N104" s="134">
        <f>SUM(L104:M104)</f>
        <v>1129631982</v>
      </c>
      <c r="O104" s="135">
        <f>J104-N104</f>
        <v>490008018</v>
      </c>
    </row>
    <row r="105" spans="1:15" ht="18" customHeight="1">
      <c r="A105" s="78"/>
      <c r="B105" s="78">
        <v>3</v>
      </c>
      <c r="C105" s="78"/>
      <c r="D105" s="78"/>
      <c r="E105" s="185" t="s">
        <v>270</v>
      </c>
      <c r="F105" s="133">
        <f aca="true" t="shared" si="41" ref="F105:O106">F106</f>
        <v>7399000000</v>
      </c>
      <c r="G105" s="133">
        <f t="shared" si="41"/>
        <v>0</v>
      </c>
      <c r="H105" s="133">
        <f t="shared" si="41"/>
        <v>7399000000</v>
      </c>
      <c r="I105" s="234">
        <f>I106</f>
        <v>4985000000</v>
      </c>
      <c r="J105" s="133">
        <f t="shared" si="41"/>
        <v>5870000000</v>
      </c>
      <c r="K105" s="242">
        <f t="shared" si="41"/>
        <v>3012613026</v>
      </c>
      <c r="L105" s="133">
        <f t="shared" si="41"/>
        <v>4838748320</v>
      </c>
      <c r="M105" s="133">
        <f t="shared" si="41"/>
        <v>904872995</v>
      </c>
      <c r="N105" s="133">
        <f t="shared" si="41"/>
        <v>5743621315</v>
      </c>
      <c r="O105" s="204">
        <f t="shared" si="41"/>
        <v>126378685</v>
      </c>
    </row>
    <row r="106" spans="1:15" ht="18" customHeight="1">
      <c r="A106" s="78"/>
      <c r="B106" s="78"/>
      <c r="C106" s="78"/>
      <c r="D106" s="78"/>
      <c r="E106" s="125" t="s">
        <v>245</v>
      </c>
      <c r="F106" s="133">
        <f t="shared" si="41"/>
        <v>7399000000</v>
      </c>
      <c r="G106" s="133">
        <f t="shared" si="41"/>
        <v>0</v>
      </c>
      <c r="H106" s="133">
        <f t="shared" si="41"/>
        <v>7399000000</v>
      </c>
      <c r="I106" s="234">
        <f>I107</f>
        <v>4985000000</v>
      </c>
      <c r="J106" s="133">
        <f t="shared" si="41"/>
        <v>5870000000</v>
      </c>
      <c r="K106" s="242">
        <f t="shared" si="41"/>
        <v>3012613026</v>
      </c>
      <c r="L106" s="133">
        <f t="shared" si="41"/>
        <v>4838748320</v>
      </c>
      <c r="M106" s="133">
        <f t="shared" si="41"/>
        <v>904872995</v>
      </c>
      <c r="N106" s="133">
        <f t="shared" si="41"/>
        <v>5743621315</v>
      </c>
      <c r="O106" s="204">
        <f t="shared" si="41"/>
        <v>126378685</v>
      </c>
    </row>
    <row r="107" spans="1:15" ht="18" customHeight="1">
      <c r="A107" s="78"/>
      <c r="B107" s="78"/>
      <c r="C107" s="78">
        <v>1</v>
      </c>
      <c r="D107" s="78"/>
      <c r="E107" s="186" t="s">
        <v>223</v>
      </c>
      <c r="F107" s="134">
        <f>SUM(F108:F110)</f>
        <v>7399000000</v>
      </c>
      <c r="G107" s="134">
        <f>SUM(G108:G110)</f>
        <v>0</v>
      </c>
      <c r="H107" s="134">
        <f>SUM(H108:H110)</f>
        <v>7399000000</v>
      </c>
      <c r="I107" s="236">
        <f aca="true" t="shared" si="42" ref="I107:O107">SUM(I108:I110)</f>
        <v>4985000000</v>
      </c>
      <c r="J107" s="134">
        <f t="shared" si="42"/>
        <v>5870000000</v>
      </c>
      <c r="K107" s="244">
        <f t="shared" si="42"/>
        <v>3012613026</v>
      </c>
      <c r="L107" s="134">
        <f t="shared" si="42"/>
        <v>4838748320</v>
      </c>
      <c r="M107" s="134">
        <f t="shared" si="42"/>
        <v>904872995</v>
      </c>
      <c r="N107" s="134">
        <f t="shared" si="42"/>
        <v>5743621315</v>
      </c>
      <c r="O107" s="135">
        <f t="shared" si="42"/>
        <v>126378685</v>
      </c>
    </row>
    <row r="108" spans="1:15" ht="33.75" customHeight="1">
      <c r="A108" s="78"/>
      <c r="B108" s="78"/>
      <c r="C108" s="78"/>
      <c r="D108" s="78">
        <v>1</v>
      </c>
      <c r="E108" s="188" t="s">
        <v>271</v>
      </c>
      <c r="F108" s="134">
        <v>4400000000</v>
      </c>
      <c r="G108" s="134">
        <f>'歲出本年度'!G108</f>
        <v>0</v>
      </c>
      <c r="H108" s="134">
        <f>SUM(F108:G108)</f>
        <v>4400000000</v>
      </c>
      <c r="I108" s="235">
        <v>3005000000</v>
      </c>
      <c r="J108" s="134">
        <f>I108+'歲出本年度'!I108</f>
        <v>3590300000</v>
      </c>
      <c r="K108" s="243">
        <v>1945887331</v>
      </c>
      <c r="L108" s="134">
        <f>K108+'歲出本年度'!L108</f>
        <v>3005280414</v>
      </c>
      <c r="M108" s="134">
        <f>'歲出本年度'!M108</f>
        <v>519833635</v>
      </c>
      <c r="N108" s="134">
        <f>SUM(L108:M108)</f>
        <v>3525114049</v>
      </c>
      <c r="O108" s="135">
        <f>J108-N108</f>
        <v>65185951</v>
      </c>
    </row>
    <row r="109" spans="1:15" ht="18" customHeight="1">
      <c r="A109" s="78"/>
      <c r="B109" s="78"/>
      <c r="C109" s="78"/>
      <c r="D109" s="78">
        <v>2</v>
      </c>
      <c r="E109" s="188" t="s">
        <v>272</v>
      </c>
      <c r="F109" s="134">
        <v>2500000000</v>
      </c>
      <c r="G109" s="134">
        <f>'歲出本年度'!G109</f>
        <v>0</v>
      </c>
      <c r="H109" s="134">
        <f>SUM(F109:G109)</f>
        <v>2500000000</v>
      </c>
      <c r="I109" s="235">
        <v>1730000000</v>
      </c>
      <c r="J109" s="134">
        <f>I109+'歲出本年度'!I109</f>
        <v>1960000000</v>
      </c>
      <c r="K109" s="243">
        <v>922464270</v>
      </c>
      <c r="L109" s="134">
        <f>K109+'歲出本年度'!L109</f>
        <v>1600966467</v>
      </c>
      <c r="M109" s="134">
        <f>'歲出本年度'!M109</f>
        <v>307499851</v>
      </c>
      <c r="N109" s="134">
        <f>SUM(L109:M109)</f>
        <v>1908466318</v>
      </c>
      <c r="O109" s="135">
        <f>J109-N109</f>
        <v>51533682</v>
      </c>
    </row>
    <row r="110" spans="1:15" ht="33.75" customHeight="1">
      <c r="A110" s="78"/>
      <c r="B110" s="78"/>
      <c r="C110" s="78"/>
      <c r="D110" s="78">
        <v>3</v>
      </c>
      <c r="E110" s="188" t="s">
        <v>273</v>
      </c>
      <c r="F110" s="134">
        <v>499000000</v>
      </c>
      <c r="G110" s="134">
        <f>'歲出本年度'!G110</f>
        <v>0</v>
      </c>
      <c r="H110" s="134">
        <f>SUM(F110:G110)</f>
        <v>499000000</v>
      </c>
      <c r="I110" s="235">
        <v>250000000</v>
      </c>
      <c r="J110" s="134">
        <f>I110+'歲出本年度'!I110</f>
        <v>319700000</v>
      </c>
      <c r="K110" s="243">
        <v>144261425</v>
      </c>
      <c r="L110" s="134">
        <f>K110+'歲出本年度'!L110</f>
        <v>232501439</v>
      </c>
      <c r="M110" s="134">
        <f>'歲出本年度'!M110</f>
        <v>77539509</v>
      </c>
      <c r="N110" s="134">
        <f>SUM(L110:M110)</f>
        <v>310040948</v>
      </c>
      <c r="O110" s="135">
        <f>J110-N110</f>
        <v>9659052</v>
      </c>
    </row>
    <row r="111" spans="1:15" ht="18" customHeight="1">
      <c r="A111" s="78"/>
      <c r="B111" s="78">
        <v>4</v>
      </c>
      <c r="C111" s="78"/>
      <c r="D111" s="78"/>
      <c r="E111" s="185" t="s">
        <v>274</v>
      </c>
      <c r="F111" s="133">
        <f aca="true" t="shared" si="43" ref="F111:O113">F112</f>
        <v>175000000</v>
      </c>
      <c r="G111" s="133">
        <f t="shared" si="43"/>
        <v>0</v>
      </c>
      <c r="H111" s="133">
        <f t="shared" si="43"/>
        <v>175000000</v>
      </c>
      <c r="I111" s="234">
        <f>I112</f>
        <v>80000000</v>
      </c>
      <c r="J111" s="133">
        <f t="shared" si="43"/>
        <v>121900000</v>
      </c>
      <c r="K111" s="242">
        <f t="shared" si="43"/>
        <v>45399932</v>
      </c>
      <c r="L111" s="133">
        <f t="shared" si="43"/>
        <v>82751289</v>
      </c>
      <c r="M111" s="133">
        <f t="shared" si="43"/>
        <v>0</v>
      </c>
      <c r="N111" s="133">
        <f t="shared" si="43"/>
        <v>82751289</v>
      </c>
      <c r="O111" s="204">
        <f t="shared" si="43"/>
        <v>39148711</v>
      </c>
    </row>
    <row r="112" spans="1:15" ht="18" customHeight="1">
      <c r="A112" s="78"/>
      <c r="B112" s="78"/>
      <c r="C112" s="78"/>
      <c r="D112" s="78"/>
      <c r="E112" s="125" t="s">
        <v>245</v>
      </c>
      <c r="F112" s="133">
        <f t="shared" si="43"/>
        <v>175000000</v>
      </c>
      <c r="G112" s="133">
        <f t="shared" si="43"/>
        <v>0</v>
      </c>
      <c r="H112" s="133">
        <f t="shared" si="43"/>
        <v>175000000</v>
      </c>
      <c r="I112" s="234">
        <f>I113</f>
        <v>80000000</v>
      </c>
      <c r="J112" s="133">
        <f t="shared" si="43"/>
        <v>121900000</v>
      </c>
      <c r="K112" s="242">
        <f t="shared" si="43"/>
        <v>45399932</v>
      </c>
      <c r="L112" s="133">
        <f t="shared" si="43"/>
        <v>82751289</v>
      </c>
      <c r="M112" s="133">
        <f t="shared" si="43"/>
        <v>0</v>
      </c>
      <c r="N112" s="133">
        <f t="shared" si="43"/>
        <v>82751289</v>
      </c>
      <c r="O112" s="204">
        <f t="shared" si="43"/>
        <v>39148711</v>
      </c>
    </row>
    <row r="113" spans="1:15" ht="20.25" customHeight="1" thickBot="1">
      <c r="A113" s="130"/>
      <c r="B113" s="131"/>
      <c r="C113" s="130">
        <v>1</v>
      </c>
      <c r="D113" s="130"/>
      <c r="E113" s="195" t="s">
        <v>223</v>
      </c>
      <c r="F113" s="207">
        <f t="shared" si="43"/>
        <v>175000000</v>
      </c>
      <c r="G113" s="207">
        <f t="shared" si="43"/>
        <v>0</v>
      </c>
      <c r="H113" s="207">
        <f t="shared" si="43"/>
        <v>175000000</v>
      </c>
      <c r="I113" s="238">
        <f>I114</f>
        <v>80000000</v>
      </c>
      <c r="J113" s="207">
        <f t="shared" si="43"/>
        <v>121900000</v>
      </c>
      <c r="K113" s="246">
        <f t="shared" si="43"/>
        <v>45399932</v>
      </c>
      <c r="L113" s="207">
        <f t="shared" si="43"/>
        <v>82751289</v>
      </c>
      <c r="M113" s="207">
        <f t="shared" si="43"/>
        <v>0</v>
      </c>
      <c r="N113" s="207">
        <f t="shared" si="43"/>
        <v>82751289</v>
      </c>
      <c r="O113" s="208">
        <f t="shared" si="43"/>
        <v>39148711</v>
      </c>
    </row>
    <row r="114" spans="1:15" ht="33.75" customHeight="1">
      <c r="A114" s="78"/>
      <c r="B114" s="78"/>
      <c r="C114" s="78"/>
      <c r="D114" s="78">
        <v>1</v>
      </c>
      <c r="E114" s="188" t="s">
        <v>275</v>
      </c>
      <c r="F114" s="134">
        <v>175000000</v>
      </c>
      <c r="G114" s="134">
        <f>'歲出本年度'!G114</f>
        <v>0</v>
      </c>
      <c r="H114" s="134">
        <f>SUM(F114:G114)</f>
        <v>175000000</v>
      </c>
      <c r="I114" s="235">
        <v>80000000</v>
      </c>
      <c r="J114" s="134">
        <f>I114+'歲出本年度'!I114</f>
        <v>121900000</v>
      </c>
      <c r="K114" s="243">
        <v>45399932</v>
      </c>
      <c r="L114" s="134">
        <f>K114+'歲出本年度'!L114</f>
        <v>82751289</v>
      </c>
      <c r="M114" s="134">
        <f>'歲出本年度'!M114</f>
        <v>0</v>
      </c>
      <c r="N114" s="134">
        <f>SUM(L114:M114)</f>
        <v>82751289</v>
      </c>
      <c r="O114" s="135">
        <f>J114-N114</f>
        <v>39148711</v>
      </c>
    </row>
    <row r="115" spans="1:15" ht="33" customHeight="1">
      <c r="A115" s="78"/>
      <c r="B115" s="78">
        <v>5</v>
      </c>
      <c r="C115" s="78"/>
      <c r="D115" s="78"/>
      <c r="E115" s="185" t="s">
        <v>276</v>
      </c>
      <c r="F115" s="133">
        <f aca="true" t="shared" si="44" ref="F115:O117">F116</f>
        <v>20000000</v>
      </c>
      <c r="G115" s="133">
        <f t="shared" si="44"/>
        <v>0</v>
      </c>
      <c r="H115" s="133">
        <f t="shared" si="44"/>
        <v>20000000</v>
      </c>
      <c r="I115" s="234">
        <f>I116</f>
        <v>20000000</v>
      </c>
      <c r="J115" s="133">
        <f t="shared" si="44"/>
        <v>20000000</v>
      </c>
      <c r="K115" s="242">
        <f t="shared" si="44"/>
        <v>10798592</v>
      </c>
      <c r="L115" s="133">
        <f t="shared" si="44"/>
        <v>19691308</v>
      </c>
      <c r="M115" s="133">
        <f t="shared" si="44"/>
        <v>0</v>
      </c>
      <c r="N115" s="133">
        <f t="shared" si="44"/>
        <v>19691308</v>
      </c>
      <c r="O115" s="204">
        <f t="shared" si="44"/>
        <v>308692</v>
      </c>
    </row>
    <row r="116" spans="1:15" ht="18.75" customHeight="1">
      <c r="A116" s="78"/>
      <c r="B116" s="78"/>
      <c r="C116" s="78"/>
      <c r="D116" s="78"/>
      <c r="E116" s="125" t="s">
        <v>245</v>
      </c>
      <c r="F116" s="133">
        <f t="shared" si="44"/>
        <v>20000000</v>
      </c>
      <c r="G116" s="133">
        <f t="shared" si="44"/>
        <v>0</v>
      </c>
      <c r="H116" s="133">
        <f t="shared" si="44"/>
        <v>20000000</v>
      </c>
      <c r="I116" s="234">
        <f>I117</f>
        <v>20000000</v>
      </c>
      <c r="J116" s="133">
        <f t="shared" si="44"/>
        <v>20000000</v>
      </c>
      <c r="K116" s="242">
        <f t="shared" si="44"/>
        <v>10798592</v>
      </c>
      <c r="L116" s="133">
        <f t="shared" si="44"/>
        <v>19691308</v>
      </c>
      <c r="M116" s="133">
        <f t="shared" si="44"/>
        <v>0</v>
      </c>
      <c r="N116" s="133">
        <f t="shared" si="44"/>
        <v>19691308</v>
      </c>
      <c r="O116" s="204">
        <f t="shared" si="44"/>
        <v>308692</v>
      </c>
    </row>
    <row r="117" spans="1:15" ht="18.75" customHeight="1">
      <c r="A117" s="78"/>
      <c r="B117" s="78"/>
      <c r="C117" s="78">
        <v>1</v>
      </c>
      <c r="D117" s="78"/>
      <c r="E117" s="186" t="s">
        <v>223</v>
      </c>
      <c r="F117" s="134">
        <f t="shared" si="44"/>
        <v>20000000</v>
      </c>
      <c r="G117" s="134">
        <f t="shared" si="44"/>
        <v>0</v>
      </c>
      <c r="H117" s="134">
        <f t="shared" si="44"/>
        <v>20000000</v>
      </c>
      <c r="I117" s="236">
        <f>I118</f>
        <v>20000000</v>
      </c>
      <c r="J117" s="134">
        <f t="shared" si="44"/>
        <v>20000000</v>
      </c>
      <c r="K117" s="244">
        <f t="shared" si="44"/>
        <v>10798592</v>
      </c>
      <c r="L117" s="134">
        <f t="shared" si="44"/>
        <v>19691308</v>
      </c>
      <c r="M117" s="134">
        <f t="shared" si="44"/>
        <v>0</v>
      </c>
      <c r="N117" s="134">
        <f t="shared" si="44"/>
        <v>19691308</v>
      </c>
      <c r="O117" s="135">
        <f t="shared" si="44"/>
        <v>308692</v>
      </c>
    </row>
    <row r="118" spans="1:15" ht="33.75" customHeight="1">
      <c r="A118" s="78"/>
      <c r="B118" s="78"/>
      <c r="C118" s="78"/>
      <c r="D118" s="78">
        <v>1</v>
      </c>
      <c r="E118" s="188" t="s">
        <v>277</v>
      </c>
      <c r="F118" s="134">
        <v>20000000</v>
      </c>
      <c r="G118" s="134">
        <f>'歲出本年度'!G118</f>
        <v>0</v>
      </c>
      <c r="H118" s="134">
        <f>SUM(F118:G118)</f>
        <v>20000000</v>
      </c>
      <c r="I118" s="235">
        <v>20000000</v>
      </c>
      <c r="J118" s="134">
        <f>I118+'歲出本年度'!I118</f>
        <v>20000000</v>
      </c>
      <c r="K118" s="243">
        <v>10798592</v>
      </c>
      <c r="L118" s="134">
        <f>K118+'歲出本年度'!L118</f>
        <v>19691308</v>
      </c>
      <c r="M118" s="134">
        <f>'歲出本年度'!M118</f>
        <v>0</v>
      </c>
      <c r="N118" s="134">
        <f>SUM(L118:M118)</f>
        <v>19691308</v>
      </c>
      <c r="O118" s="135">
        <f>J118-N118</f>
        <v>308692</v>
      </c>
    </row>
    <row r="119" spans="1:15" ht="18.75" customHeight="1">
      <c r="A119" s="78"/>
      <c r="B119" s="78">
        <v>6</v>
      </c>
      <c r="C119" s="78"/>
      <c r="D119" s="78"/>
      <c r="E119" s="185" t="s">
        <v>278</v>
      </c>
      <c r="F119" s="133">
        <f aca="true" t="shared" si="45" ref="F119:O121">F120</f>
        <v>2865330000</v>
      </c>
      <c r="G119" s="133">
        <f t="shared" si="45"/>
        <v>0</v>
      </c>
      <c r="H119" s="133">
        <f t="shared" si="45"/>
        <v>2865330000</v>
      </c>
      <c r="I119" s="234">
        <f>I120</f>
        <v>2775330000</v>
      </c>
      <c r="J119" s="133">
        <f t="shared" si="45"/>
        <v>2775330000</v>
      </c>
      <c r="K119" s="242">
        <f t="shared" si="45"/>
        <v>886499075</v>
      </c>
      <c r="L119" s="133">
        <f t="shared" si="45"/>
        <v>948736324</v>
      </c>
      <c r="M119" s="133">
        <f t="shared" si="45"/>
        <v>0</v>
      </c>
      <c r="N119" s="133">
        <f t="shared" si="45"/>
        <v>948736324</v>
      </c>
      <c r="O119" s="204">
        <f t="shared" si="45"/>
        <v>1826593676</v>
      </c>
    </row>
    <row r="120" spans="1:15" ht="18.75" customHeight="1">
      <c r="A120" s="78"/>
      <c r="B120" s="78"/>
      <c r="C120" s="78"/>
      <c r="D120" s="78"/>
      <c r="E120" s="125" t="s">
        <v>245</v>
      </c>
      <c r="F120" s="133">
        <f t="shared" si="45"/>
        <v>2865330000</v>
      </c>
      <c r="G120" s="133">
        <f t="shared" si="45"/>
        <v>0</v>
      </c>
      <c r="H120" s="133">
        <f t="shared" si="45"/>
        <v>2865330000</v>
      </c>
      <c r="I120" s="234">
        <f>I121</f>
        <v>2775330000</v>
      </c>
      <c r="J120" s="133">
        <f t="shared" si="45"/>
        <v>2775330000</v>
      </c>
      <c r="K120" s="242">
        <f t="shared" si="45"/>
        <v>886499075</v>
      </c>
      <c r="L120" s="133">
        <f t="shared" si="45"/>
        <v>948736324</v>
      </c>
      <c r="M120" s="133">
        <f t="shared" si="45"/>
        <v>0</v>
      </c>
      <c r="N120" s="133">
        <f t="shared" si="45"/>
        <v>948736324</v>
      </c>
      <c r="O120" s="204">
        <f t="shared" si="45"/>
        <v>1826593676</v>
      </c>
    </row>
    <row r="121" spans="1:15" ht="18.75" customHeight="1">
      <c r="A121" s="78"/>
      <c r="B121" s="78"/>
      <c r="C121" s="78">
        <v>1</v>
      </c>
      <c r="D121" s="78"/>
      <c r="E121" s="186" t="s">
        <v>223</v>
      </c>
      <c r="F121" s="134">
        <f t="shared" si="45"/>
        <v>2865330000</v>
      </c>
      <c r="G121" s="134">
        <f t="shared" si="45"/>
        <v>0</v>
      </c>
      <c r="H121" s="134">
        <f t="shared" si="45"/>
        <v>2865330000</v>
      </c>
      <c r="I121" s="236">
        <f>I122</f>
        <v>2775330000</v>
      </c>
      <c r="J121" s="134">
        <f t="shared" si="45"/>
        <v>2775330000</v>
      </c>
      <c r="K121" s="244">
        <f t="shared" si="45"/>
        <v>886499075</v>
      </c>
      <c r="L121" s="134">
        <f t="shared" si="45"/>
        <v>948736324</v>
      </c>
      <c r="M121" s="134">
        <f t="shared" si="45"/>
        <v>0</v>
      </c>
      <c r="N121" s="134">
        <f t="shared" si="45"/>
        <v>948736324</v>
      </c>
      <c r="O121" s="135">
        <f t="shared" si="45"/>
        <v>1826593676</v>
      </c>
    </row>
    <row r="122" spans="1:15" ht="51" customHeight="1">
      <c r="A122" s="78"/>
      <c r="B122" s="78"/>
      <c r="C122" s="78"/>
      <c r="D122" s="78">
        <v>1</v>
      </c>
      <c r="E122" s="188" t="s">
        <v>279</v>
      </c>
      <c r="F122" s="134">
        <v>2865330000</v>
      </c>
      <c r="G122" s="134">
        <f>'歲出本年度'!G122</f>
        <v>0</v>
      </c>
      <c r="H122" s="134">
        <f>SUM(F122:G122)</f>
        <v>2865330000</v>
      </c>
      <c r="I122" s="235">
        <v>2775330000</v>
      </c>
      <c r="J122" s="134">
        <f>I122+'歲出本年度'!I122</f>
        <v>2775330000</v>
      </c>
      <c r="K122" s="243">
        <v>886499075</v>
      </c>
      <c r="L122" s="134">
        <f>K122+'歲出本年度'!L122</f>
        <v>948736324</v>
      </c>
      <c r="M122" s="134">
        <f>'歲出本年度'!M122</f>
        <v>0</v>
      </c>
      <c r="N122" s="134">
        <f>SUM(L122:M122)</f>
        <v>948736324</v>
      </c>
      <c r="O122" s="135">
        <f>J122-N122</f>
        <v>1826593676</v>
      </c>
    </row>
    <row r="123" spans="1:15" ht="33.75" customHeight="1">
      <c r="A123" s="78"/>
      <c r="B123" s="78">
        <v>7</v>
      </c>
      <c r="C123" s="78"/>
      <c r="D123" s="78"/>
      <c r="E123" s="185" t="s">
        <v>280</v>
      </c>
      <c r="F123" s="133">
        <f aca="true" t="shared" si="46" ref="F123:O124">F124</f>
        <v>350252000</v>
      </c>
      <c r="G123" s="133">
        <f t="shared" si="46"/>
        <v>0</v>
      </c>
      <c r="H123" s="133">
        <f t="shared" si="46"/>
        <v>350252000</v>
      </c>
      <c r="I123" s="234">
        <f>I124</f>
        <v>322252000</v>
      </c>
      <c r="J123" s="133">
        <f t="shared" si="46"/>
        <v>337252000</v>
      </c>
      <c r="K123" s="242">
        <f t="shared" si="46"/>
        <v>312653994</v>
      </c>
      <c r="L123" s="133">
        <f t="shared" si="46"/>
        <v>316602808</v>
      </c>
      <c r="M123" s="133">
        <f t="shared" si="46"/>
        <v>0</v>
      </c>
      <c r="N123" s="133">
        <f t="shared" si="46"/>
        <v>316602808</v>
      </c>
      <c r="O123" s="204">
        <f t="shared" si="46"/>
        <v>20649192</v>
      </c>
    </row>
    <row r="124" spans="1:15" ht="18.75" customHeight="1">
      <c r="A124" s="78"/>
      <c r="B124" s="78"/>
      <c r="C124" s="78"/>
      <c r="D124" s="78"/>
      <c r="E124" s="125" t="s">
        <v>245</v>
      </c>
      <c r="F124" s="133">
        <f t="shared" si="46"/>
        <v>350252000</v>
      </c>
      <c r="G124" s="133">
        <f t="shared" si="46"/>
        <v>0</v>
      </c>
      <c r="H124" s="133">
        <f t="shared" si="46"/>
        <v>350252000</v>
      </c>
      <c r="I124" s="234">
        <f>I125</f>
        <v>322252000</v>
      </c>
      <c r="J124" s="133">
        <f t="shared" si="46"/>
        <v>337252000</v>
      </c>
      <c r="K124" s="242">
        <f t="shared" si="46"/>
        <v>312653994</v>
      </c>
      <c r="L124" s="133">
        <f t="shared" si="46"/>
        <v>316602808</v>
      </c>
      <c r="M124" s="133">
        <f t="shared" si="46"/>
        <v>0</v>
      </c>
      <c r="N124" s="133">
        <f t="shared" si="46"/>
        <v>316602808</v>
      </c>
      <c r="O124" s="204">
        <f t="shared" si="46"/>
        <v>20649192</v>
      </c>
    </row>
    <row r="125" spans="1:15" ht="18.75" customHeight="1">
      <c r="A125" s="78"/>
      <c r="B125" s="78"/>
      <c r="C125" s="78">
        <v>1</v>
      </c>
      <c r="D125" s="78"/>
      <c r="E125" s="186" t="s">
        <v>204</v>
      </c>
      <c r="F125" s="134">
        <f>SUM(F126:F128)</f>
        <v>350252000</v>
      </c>
      <c r="G125" s="134">
        <f>SUM(G126:G128)</f>
        <v>0</v>
      </c>
      <c r="H125" s="134">
        <f>SUM(H126:H128)</f>
        <v>350252000</v>
      </c>
      <c r="I125" s="236">
        <f aca="true" t="shared" si="47" ref="I125:O125">SUM(I126:I128)</f>
        <v>322252000</v>
      </c>
      <c r="J125" s="134">
        <f t="shared" si="47"/>
        <v>337252000</v>
      </c>
      <c r="K125" s="244">
        <f t="shared" si="47"/>
        <v>312653994</v>
      </c>
      <c r="L125" s="134">
        <f t="shared" si="47"/>
        <v>316602808</v>
      </c>
      <c r="M125" s="134">
        <f t="shared" si="47"/>
        <v>0</v>
      </c>
      <c r="N125" s="134">
        <f t="shared" si="47"/>
        <v>316602808</v>
      </c>
      <c r="O125" s="135">
        <f t="shared" si="47"/>
        <v>20649192</v>
      </c>
    </row>
    <row r="126" spans="1:15" ht="33.75" customHeight="1">
      <c r="A126" s="78"/>
      <c r="B126" s="78"/>
      <c r="C126" s="78"/>
      <c r="D126" s="78">
        <v>1</v>
      </c>
      <c r="E126" s="188" t="s">
        <v>207</v>
      </c>
      <c r="F126" s="134">
        <v>160252000</v>
      </c>
      <c r="G126" s="134">
        <f>'歲出本年度'!G126</f>
        <v>0</v>
      </c>
      <c r="H126" s="134">
        <f>SUM(F126:G126)</f>
        <v>160252000</v>
      </c>
      <c r="I126" s="235">
        <v>160252000</v>
      </c>
      <c r="J126" s="134">
        <f>I126+'歲出本年度'!I126</f>
        <v>160252000</v>
      </c>
      <c r="K126" s="243">
        <v>160199535</v>
      </c>
      <c r="L126" s="134">
        <f>K126+'歲出本年度'!L126</f>
        <v>160070126</v>
      </c>
      <c r="M126" s="134">
        <f>'歲出本年度'!M126</f>
        <v>0</v>
      </c>
      <c r="N126" s="134">
        <f>SUM(L126:M126)</f>
        <v>160070126</v>
      </c>
      <c r="O126" s="135">
        <f>J126-N126</f>
        <v>181874</v>
      </c>
    </row>
    <row r="127" spans="1:15" ht="51.75" customHeight="1">
      <c r="A127" s="78"/>
      <c r="B127" s="78"/>
      <c r="C127" s="78"/>
      <c r="D127" s="78">
        <v>2</v>
      </c>
      <c r="E127" s="188" t="s">
        <v>190</v>
      </c>
      <c r="F127" s="134">
        <v>95000000</v>
      </c>
      <c r="G127" s="134">
        <f>'歲出本年度'!G127</f>
        <v>0</v>
      </c>
      <c r="H127" s="134">
        <f>SUM(F127:G127)</f>
        <v>95000000</v>
      </c>
      <c r="I127" s="235">
        <v>95000000</v>
      </c>
      <c r="J127" s="134">
        <f>I127+'歲出本年度'!I127</f>
        <v>95000000</v>
      </c>
      <c r="K127" s="243">
        <v>95000000</v>
      </c>
      <c r="L127" s="134">
        <f>K127+'歲出本年度'!L127</f>
        <v>94521223</v>
      </c>
      <c r="M127" s="134">
        <f>'歲出本年度'!M127</f>
        <v>0</v>
      </c>
      <c r="N127" s="134">
        <f>SUM(L127:M127)</f>
        <v>94521223</v>
      </c>
      <c r="O127" s="135">
        <f>J127-N127</f>
        <v>478777</v>
      </c>
    </row>
    <row r="128" spans="1:15" ht="51.75" customHeight="1">
      <c r="A128" s="78"/>
      <c r="B128" s="78"/>
      <c r="C128" s="78"/>
      <c r="D128" s="78">
        <v>3</v>
      </c>
      <c r="E128" s="188" t="s">
        <v>281</v>
      </c>
      <c r="F128" s="134">
        <v>95000000</v>
      </c>
      <c r="G128" s="134">
        <f>'歲出本年度'!G128</f>
        <v>0</v>
      </c>
      <c r="H128" s="134">
        <f>SUM(F128:G128)</f>
        <v>95000000</v>
      </c>
      <c r="I128" s="235">
        <v>67000000</v>
      </c>
      <c r="J128" s="134">
        <f>I128+'歲出本年度'!I128</f>
        <v>82000000</v>
      </c>
      <c r="K128" s="243">
        <v>57454459</v>
      </c>
      <c r="L128" s="134">
        <f>K128+'歲出本年度'!L128</f>
        <v>62011459</v>
      </c>
      <c r="M128" s="134">
        <f>'歲出本年度'!M128</f>
        <v>0</v>
      </c>
      <c r="N128" s="134">
        <f>SUM(L128:M128)</f>
        <v>62011459</v>
      </c>
      <c r="O128" s="135">
        <f>J128-N128</f>
        <v>19988541</v>
      </c>
    </row>
    <row r="129" spans="1:15" ht="18.75" customHeight="1">
      <c r="A129" s="78"/>
      <c r="B129" s="78">
        <v>8</v>
      </c>
      <c r="C129" s="78"/>
      <c r="D129" s="78"/>
      <c r="E129" s="185" t="s">
        <v>282</v>
      </c>
      <c r="F129" s="133">
        <f aca="true" t="shared" si="48" ref="F129:O130">F130</f>
        <v>2116042000</v>
      </c>
      <c r="G129" s="133">
        <f t="shared" si="48"/>
        <v>0</v>
      </c>
      <c r="H129" s="133">
        <f t="shared" si="48"/>
        <v>2116042000</v>
      </c>
      <c r="I129" s="234">
        <f>I130</f>
        <v>317500000</v>
      </c>
      <c r="J129" s="133">
        <f t="shared" si="48"/>
        <v>449500000</v>
      </c>
      <c r="K129" s="242">
        <f t="shared" si="48"/>
        <v>305362985</v>
      </c>
      <c r="L129" s="133">
        <f t="shared" si="48"/>
        <v>437256563</v>
      </c>
      <c r="M129" s="133">
        <f t="shared" si="48"/>
        <v>0</v>
      </c>
      <c r="N129" s="133">
        <f t="shared" si="48"/>
        <v>437256563</v>
      </c>
      <c r="O129" s="204">
        <f t="shared" si="48"/>
        <v>12243437</v>
      </c>
    </row>
    <row r="130" spans="1:15" ht="18.75" customHeight="1">
      <c r="A130" s="78"/>
      <c r="B130" s="78"/>
      <c r="C130" s="78"/>
      <c r="D130" s="78"/>
      <c r="E130" s="125" t="s">
        <v>245</v>
      </c>
      <c r="F130" s="133">
        <f t="shared" si="48"/>
        <v>2116042000</v>
      </c>
      <c r="G130" s="133">
        <f t="shared" si="48"/>
        <v>0</v>
      </c>
      <c r="H130" s="133">
        <f t="shared" si="48"/>
        <v>2116042000</v>
      </c>
      <c r="I130" s="234">
        <f>I131</f>
        <v>317500000</v>
      </c>
      <c r="J130" s="133">
        <f t="shared" si="48"/>
        <v>449500000</v>
      </c>
      <c r="K130" s="242">
        <f t="shared" si="48"/>
        <v>305362985</v>
      </c>
      <c r="L130" s="133">
        <f t="shared" si="48"/>
        <v>437256563</v>
      </c>
      <c r="M130" s="133">
        <f t="shared" si="48"/>
        <v>0</v>
      </c>
      <c r="N130" s="133">
        <f t="shared" si="48"/>
        <v>437256563</v>
      </c>
      <c r="O130" s="204">
        <f t="shared" si="48"/>
        <v>12243437</v>
      </c>
    </row>
    <row r="131" spans="1:15" ht="33.75" customHeight="1">
      <c r="A131" s="78"/>
      <c r="B131" s="78"/>
      <c r="C131" s="78">
        <v>1</v>
      </c>
      <c r="D131" s="78"/>
      <c r="E131" s="186" t="s">
        <v>224</v>
      </c>
      <c r="F131" s="134">
        <f>SUM(F132:F133)</f>
        <v>2116042000</v>
      </c>
      <c r="G131" s="134">
        <f>SUM(G132:G133)</f>
        <v>0</v>
      </c>
      <c r="H131" s="134">
        <f>SUM(H132:H133)</f>
        <v>2116042000</v>
      </c>
      <c r="I131" s="236">
        <f aca="true" t="shared" si="49" ref="I131:O131">SUM(I132:I133)</f>
        <v>317500000</v>
      </c>
      <c r="J131" s="134">
        <f t="shared" si="49"/>
        <v>449500000</v>
      </c>
      <c r="K131" s="244">
        <f t="shared" si="49"/>
        <v>305362985</v>
      </c>
      <c r="L131" s="134">
        <f t="shared" si="49"/>
        <v>437256563</v>
      </c>
      <c r="M131" s="134">
        <f t="shared" si="49"/>
        <v>0</v>
      </c>
      <c r="N131" s="134">
        <f t="shared" si="49"/>
        <v>437256563</v>
      </c>
      <c r="O131" s="135">
        <f t="shared" si="49"/>
        <v>12243437</v>
      </c>
    </row>
    <row r="132" spans="1:15" ht="33.75" customHeight="1">
      <c r="A132" s="78"/>
      <c r="B132" s="78"/>
      <c r="C132" s="78"/>
      <c r="D132" s="78">
        <v>1</v>
      </c>
      <c r="E132" s="188" t="s">
        <v>283</v>
      </c>
      <c r="F132" s="134">
        <v>1751042000</v>
      </c>
      <c r="G132" s="134">
        <f>'歲出本年度'!G132</f>
        <v>0</v>
      </c>
      <c r="H132" s="134">
        <f>SUM(F132:G132)</f>
        <v>1751042000</v>
      </c>
      <c r="I132" s="235">
        <v>72500000</v>
      </c>
      <c r="J132" s="134">
        <f>I132+'歲出本年度'!I132</f>
        <v>84500000</v>
      </c>
      <c r="K132" s="243">
        <v>60362985</v>
      </c>
      <c r="L132" s="134">
        <f>K132+'歲出本年度'!L132</f>
        <v>72256563</v>
      </c>
      <c r="M132" s="134">
        <f>'歲出本年度'!M132</f>
        <v>0</v>
      </c>
      <c r="N132" s="134">
        <f>SUM(L132:M132)</f>
        <v>72256563</v>
      </c>
      <c r="O132" s="135">
        <f>J132-N132</f>
        <v>12243437</v>
      </c>
    </row>
    <row r="133" spans="1:15" ht="33.75" customHeight="1">
      <c r="A133" s="78"/>
      <c r="B133" s="78"/>
      <c r="C133" s="78"/>
      <c r="D133" s="78">
        <v>2</v>
      </c>
      <c r="E133" s="188" t="s">
        <v>284</v>
      </c>
      <c r="F133" s="134">
        <v>365000000</v>
      </c>
      <c r="G133" s="134">
        <f>'歲出本年度'!G133</f>
        <v>0</v>
      </c>
      <c r="H133" s="134">
        <f>SUM(F133:G133)</f>
        <v>365000000</v>
      </c>
      <c r="I133" s="235">
        <v>245000000</v>
      </c>
      <c r="J133" s="134">
        <f>I133+'歲出本年度'!I133</f>
        <v>365000000</v>
      </c>
      <c r="K133" s="243">
        <v>245000000</v>
      </c>
      <c r="L133" s="134">
        <f>K133+'歲出本年度'!L133</f>
        <v>365000000</v>
      </c>
      <c r="M133" s="134">
        <f>'歲出本年度'!M133</f>
        <v>0</v>
      </c>
      <c r="N133" s="134">
        <f>SUM(L133:M133)</f>
        <v>365000000</v>
      </c>
      <c r="O133" s="135">
        <f>J133-N133</f>
        <v>0</v>
      </c>
    </row>
    <row r="134" spans="1:15" ht="26.25" customHeight="1" thickBot="1">
      <c r="A134" s="130"/>
      <c r="B134" s="130">
        <v>9</v>
      </c>
      <c r="C134" s="131"/>
      <c r="D134" s="130"/>
      <c r="E134" s="191" t="s">
        <v>285</v>
      </c>
      <c r="F134" s="205">
        <f aca="true" t="shared" si="50" ref="F134:O135">F135</f>
        <v>670006000</v>
      </c>
      <c r="G134" s="205">
        <f t="shared" si="50"/>
        <v>0</v>
      </c>
      <c r="H134" s="205">
        <f t="shared" si="50"/>
        <v>670006000</v>
      </c>
      <c r="I134" s="237">
        <f>I135</f>
        <v>658643000</v>
      </c>
      <c r="J134" s="205">
        <f t="shared" si="50"/>
        <v>658643000</v>
      </c>
      <c r="K134" s="245">
        <f t="shared" si="50"/>
        <v>507949679</v>
      </c>
      <c r="L134" s="205">
        <f t="shared" si="50"/>
        <v>534567964</v>
      </c>
      <c r="M134" s="205">
        <f t="shared" si="50"/>
        <v>0</v>
      </c>
      <c r="N134" s="205">
        <f t="shared" si="50"/>
        <v>534567964</v>
      </c>
      <c r="O134" s="206">
        <f t="shared" si="50"/>
        <v>124075036</v>
      </c>
    </row>
    <row r="135" spans="1:15" ht="18.75" customHeight="1">
      <c r="A135" s="78"/>
      <c r="B135" s="78"/>
      <c r="C135" s="78"/>
      <c r="D135" s="78"/>
      <c r="E135" s="125" t="s">
        <v>245</v>
      </c>
      <c r="F135" s="133">
        <f t="shared" si="50"/>
        <v>670006000</v>
      </c>
      <c r="G135" s="133">
        <f t="shared" si="50"/>
        <v>0</v>
      </c>
      <c r="H135" s="133">
        <f t="shared" si="50"/>
        <v>670006000</v>
      </c>
      <c r="I135" s="234">
        <f>I136</f>
        <v>658643000</v>
      </c>
      <c r="J135" s="133">
        <f t="shared" si="50"/>
        <v>658643000</v>
      </c>
      <c r="K135" s="242">
        <f t="shared" si="50"/>
        <v>507949679</v>
      </c>
      <c r="L135" s="133">
        <f t="shared" si="50"/>
        <v>534567964</v>
      </c>
      <c r="M135" s="133">
        <f t="shared" si="50"/>
        <v>0</v>
      </c>
      <c r="N135" s="133">
        <f t="shared" si="50"/>
        <v>534567964</v>
      </c>
      <c r="O135" s="204">
        <f t="shared" si="50"/>
        <v>124075036</v>
      </c>
    </row>
    <row r="136" spans="1:15" ht="18.75" customHeight="1">
      <c r="A136" s="78"/>
      <c r="B136" s="78"/>
      <c r="C136" s="78">
        <v>1</v>
      </c>
      <c r="D136" s="78"/>
      <c r="E136" s="186" t="s">
        <v>286</v>
      </c>
      <c r="F136" s="134">
        <f>SUM(F137:F138)</f>
        <v>670006000</v>
      </c>
      <c r="G136" s="134">
        <f>SUM(G137:G138)</f>
        <v>0</v>
      </c>
      <c r="H136" s="134">
        <f>SUM(H137:H138)</f>
        <v>670006000</v>
      </c>
      <c r="I136" s="236">
        <f aca="true" t="shared" si="51" ref="I136:O136">SUM(I137:I138)</f>
        <v>658643000</v>
      </c>
      <c r="J136" s="134">
        <f t="shared" si="51"/>
        <v>658643000</v>
      </c>
      <c r="K136" s="244">
        <f t="shared" si="51"/>
        <v>507949679</v>
      </c>
      <c r="L136" s="134">
        <f t="shared" si="51"/>
        <v>534567964</v>
      </c>
      <c r="M136" s="134">
        <f t="shared" si="51"/>
        <v>0</v>
      </c>
      <c r="N136" s="134">
        <f t="shared" si="51"/>
        <v>534567964</v>
      </c>
      <c r="O136" s="135">
        <f t="shared" si="51"/>
        <v>124075036</v>
      </c>
    </row>
    <row r="137" spans="1:15" ht="33.75" customHeight="1">
      <c r="A137" s="78"/>
      <c r="B137" s="78"/>
      <c r="C137" s="78"/>
      <c r="D137" s="78">
        <v>1</v>
      </c>
      <c r="E137" s="188" t="s">
        <v>208</v>
      </c>
      <c r="F137" s="134">
        <v>80006000</v>
      </c>
      <c r="G137" s="134">
        <f>'歲出本年度'!G137</f>
        <v>0</v>
      </c>
      <c r="H137" s="134">
        <f>SUM(F137:G137)</f>
        <v>80006000</v>
      </c>
      <c r="I137" s="235">
        <v>68643000</v>
      </c>
      <c r="J137" s="134">
        <f>I137+'歲出本年度'!I137</f>
        <v>68643000</v>
      </c>
      <c r="K137" s="243">
        <v>68624438</v>
      </c>
      <c r="L137" s="134">
        <f>K137+'歲出本年度'!L137</f>
        <v>68542801</v>
      </c>
      <c r="M137" s="134">
        <f>'歲出本年度'!M137</f>
        <v>0</v>
      </c>
      <c r="N137" s="134">
        <f>SUM(L137:M137)</f>
        <v>68542801</v>
      </c>
      <c r="O137" s="135">
        <f>J137-N137</f>
        <v>100199</v>
      </c>
    </row>
    <row r="138" spans="1:15" ht="18.75" customHeight="1">
      <c r="A138" s="78"/>
      <c r="B138" s="78"/>
      <c r="C138" s="78"/>
      <c r="D138" s="78">
        <v>2</v>
      </c>
      <c r="E138" s="188" t="s">
        <v>287</v>
      </c>
      <c r="F138" s="134">
        <v>590000000</v>
      </c>
      <c r="G138" s="134">
        <f>'歲出本年度'!G138</f>
        <v>0</v>
      </c>
      <c r="H138" s="134">
        <f>SUM(F138:G138)</f>
        <v>590000000</v>
      </c>
      <c r="I138" s="235">
        <v>590000000</v>
      </c>
      <c r="J138" s="134">
        <f>I138+'歲出本年度'!I138</f>
        <v>590000000</v>
      </c>
      <c r="K138" s="243">
        <v>439325241</v>
      </c>
      <c r="L138" s="134">
        <f>K138+'歲出本年度'!L138</f>
        <v>466025163</v>
      </c>
      <c r="M138" s="134">
        <f>'歲出本年度'!M138</f>
        <v>0</v>
      </c>
      <c r="N138" s="134">
        <f>SUM(L138:M138)</f>
        <v>466025163</v>
      </c>
      <c r="O138" s="135">
        <f>J138-N138</f>
        <v>123974837</v>
      </c>
    </row>
    <row r="139" spans="1:15" ht="18.75" customHeight="1">
      <c r="A139" s="78">
        <v>7</v>
      </c>
      <c r="B139" s="78"/>
      <c r="C139" s="78"/>
      <c r="D139" s="78"/>
      <c r="E139" s="190" t="s">
        <v>288</v>
      </c>
      <c r="F139" s="133">
        <f>F140+F143</f>
        <v>3264892000</v>
      </c>
      <c r="G139" s="133">
        <f>G140+G143</f>
        <v>489700000</v>
      </c>
      <c r="H139" s="133">
        <f>H140+H143</f>
        <v>3754592000</v>
      </c>
      <c r="I139" s="234">
        <f aca="true" t="shared" si="52" ref="I139:O139">I140+I143</f>
        <v>3738372000</v>
      </c>
      <c r="J139" s="133">
        <f t="shared" si="52"/>
        <v>3745682000</v>
      </c>
      <c r="K139" s="242">
        <f t="shared" si="52"/>
        <v>2529214761</v>
      </c>
      <c r="L139" s="133">
        <f t="shared" si="52"/>
        <v>2664420703</v>
      </c>
      <c r="M139" s="133">
        <f t="shared" si="52"/>
        <v>1001551091</v>
      </c>
      <c r="N139" s="133">
        <f t="shared" si="52"/>
        <v>3665971794</v>
      </c>
      <c r="O139" s="204">
        <f t="shared" si="52"/>
        <v>79710206</v>
      </c>
    </row>
    <row r="140" spans="1:15" ht="18.75" customHeight="1">
      <c r="A140" s="78"/>
      <c r="B140" s="78">
        <v>1</v>
      </c>
      <c r="C140" s="78"/>
      <c r="D140" s="78"/>
      <c r="E140" s="185" t="s">
        <v>289</v>
      </c>
      <c r="F140" s="133">
        <f aca="true" t="shared" si="53" ref="F140:O141">F141</f>
        <v>798863000</v>
      </c>
      <c r="G140" s="133">
        <f t="shared" si="53"/>
        <v>489700000</v>
      </c>
      <c r="H140" s="133">
        <f t="shared" si="53"/>
        <v>1288563000</v>
      </c>
      <c r="I140" s="234">
        <f>I141</f>
        <v>1272343000</v>
      </c>
      <c r="J140" s="133">
        <f t="shared" si="53"/>
        <v>1279653000</v>
      </c>
      <c r="K140" s="242">
        <f t="shared" si="53"/>
        <v>1199942794</v>
      </c>
      <c r="L140" s="133">
        <f t="shared" si="53"/>
        <v>1199942794</v>
      </c>
      <c r="M140" s="133">
        <f t="shared" si="53"/>
        <v>0</v>
      </c>
      <c r="N140" s="133">
        <f t="shared" si="53"/>
        <v>1199942794</v>
      </c>
      <c r="O140" s="204">
        <f t="shared" si="53"/>
        <v>79710206</v>
      </c>
    </row>
    <row r="141" spans="1:15" ht="18.75" customHeight="1">
      <c r="A141" s="78"/>
      <c r="B141" s="78"/>
      <c r="C141" s="78"/>
      <c r="D141" s="78"/>
      <c r="E141" s="125" t="s">
        <v>211</v>
      </c>
      <c r="F141" s="133">
        <f t="shared" si="53"/>
        <v>798863000</v>
      </c>
      <c r="G141" s="133">
        <f t="shared" si="53"/>
        <v>489700000</v>
      </c>
      <c r="H141" s="133">
        <f t="shared" si="53"/>
        <v>1288563000</v>
      </c>
      <c r="I141" s="234">
        <f>I142</f>
        <v>1272343000</v>
      </c>
      <c r="J141" s="133">
        <f t="shared" si="53"/>
        <v>1279653000</v>
      </c>
      <c r="K141" s="242">
        <f t="shared" si="53"/>
        <v>1199942794</v>
      </c>
      <c r="L141" s="133">
        <f t="shared" si="53"/>
        <v>1199942794</v>
      </c>
      <c r="M141" s="133">
        <f t="shared" si="53"/>
        <v>0</v>
      </c>
      <c r="N141" s="133">
        <f t="shared" si="53"/>
        <v>1199942794</v>
      </c>
      <c r="O141" s="204">
        <f t="shared" si="53"/>
        <v>79710206</v>
      </c>
    </row>
    <row r="142" spans="1:15" ht="33.75" customHeight="1">
      <c r="A142" s="78"/>
      <c r="B142" s="78"/>
      <c r="C142" s="78">
        <v>1</v>
      </c>
      <c r="D142" s="78"/>
      <c r="E142" s="186" t="s">
        <v>224</v>
      </c>
      <c r="F142" s="134">
        <v>798863000</v>
      </c>
      <c r="G142" s="134">
        <f>'歲出本年度'!G142</f>
        <v>489700000</v>
      </c>
      <c r="H142" s="134">
        <f>SUM(F142:G142)</f>
        <v>1288563000</v>
      </c>
      <c r="I142" s="235">
        <v>1272343000</v>
      </c>
      <c r="J142" s="134">
        <f>I142+'歲出本年度'!I142</f>
        <v>1279653000</v>
      </c>
      <c r="K142" s="243">
        <v>1199942794</v>
      </c>
      <c r="L142" s="134">
        <f>K142+'歲出本年度'!L142</f>
        <v>1199942794</v>
      </c>
      <c r="M142" s="134">
        <f>'歲出本年度'!M142</f>
        <v>0</v>
      </c>
      <c r="N142" s="134">
        <f>SUM(L142:M142)</f>
        <v>1199942794</v>
      </c>
      <c r="O142" s="135">
        <f>J142-N142</f>
        <v>79710206</v>
      </c>
    </row>
    <row r="143" spans="1:15" ht="18.75" customHeight="1">
      <c r="A143" s="78"/>
      <c r="B143" s="78">
        <v>2</v>
      </c>
      <c r="C143" s="78"/>
      <c r="D143" s="78"/>
      <c r="E143" s="185" t="s">
        <v>290</v>
      </c>
      <c r="F143" s="133">
        <f aca="true" t="shared" si="54" ref="F143:O144">F144</f>
        <v>2466029000</v>
      </c>
      <c r="G143" s="133">
        <f t="shared" si="54"/>
        <v>0</v>
      </c>
      <c r="H143" s="133">
        <f t="shared" si="54"/>
        <v>2466029000</v>
      </c>
      <c r="I143" s="234">
        <f>I144</f>
        <v>2466029000</v>
      </c>
      <c r="J143" s="133">
        <f t="shared" si="54"/>
        <v>2466029000</v>
      </c>
      <c r="K143" s="242">
        <f t="shared" si="54"/>
        <v>1329271967</v>
      </c>
      <c r="L143" s="133">
        <f t="shared" si="54"/>
        <v>1464477909</v>
      </c>
      <c r="M143" s="133">
        <f t="shared" si="54"/>
        <v>1001551091</v>
      </c>
      <c r="N143" s="133">
        <f t="shared" si="54"/>
        <v>2466029000</v>
      </c>
      <c r="O143" s="204">
        <f t="shared" si="54"/>
        <v>0</v>
      </c>
    </row>
    <row r="144" spans="1:15" ht="18.75" customHeight="1">
      <c r="A144" s="78"/>
      <c r="B144" s="78"/>
      <c r="C144" s="78"/>
      <c r="D144" s="78"/>
      <c r="E144" s="125" t="s">
        <v>291</v>
      </c>
      <c r="F144" s="133">
        <f t="shared" si="54"/>
        <v>2466029000</v>
      </c>
      <c r="G144" s="133">
        <f t="shared" si="54"/>
        <v>0</v>
      </c>
      <c r="H144" s="133">
        <f t="shared" si="54"/>
        <v>2466029000</v>
      </c>
      <c r="I144" s="234">
        <f>I145</f>
        <v>2466029000</v>
      </c>
      <c r="J144" s="133">
        <f t="shared" si="54"/>
        <v>2466029000</v>
      </c>
      <c r="K144" s="242">
        <f t="shared" si="54"/>
        <v>1329271967</v>
      </c>
      <c r="L144" s="133">
        <f t="shared" si="54"/>
        <v>1464477909</v>
      </c>
      <c r="M144" s="133">
        <f t="shared" si="54"/>
        <v>1001551091</v>
      </c>
      <c r="N144" s="133">
        <f t="shared" si="54"/>
        <v>2466029000</v>
      </c>
      <c r="O144" s="204">
        <f t="shared" si="54"/>
        <v>0</v>
      </c>
    </row>
    <row r="145" spans="1:15" ht="33.75" customHeight="1">
      <c r="A145" s="78"/>
      <c r="B145" s="78"/>
      <c r="C145" s="78">
        <v>1</v>
      </c>
      <c r="D145" s="78"/>
      <c r="E145" s="186" t="s">
        <v>224</v>
      </c>
      <c r="F145" s="134">
        <v>2466029000</v>
      </c>
      <c r="G145" s="134">
        <f>'歲出本年度'!G145</f>
        <v>0</v>
      </c>
      <c r="H145" s="134">
        <f>SUM(F145:G145)</f>
        <v>2466029000</v>
      </c>
      <c r="I145" s="235">
        <v>2466029000</v>
      </c>
      <c r="J145" s="134">
        <f>I145+'歲出本年度'!I145</f>
        <v>2466029000</v>
      </c>
      <c r="K145" s="243">
        <v>1329271967</v>
      </c>
      <c r="L145" s="134">
        <f>K145+'歲出本年度'!L145</f>
        <v>1464477909</v>
      </c>
      <c r="M145" s="134">
        <f>'歲出本年度'!M145</f>
        <v>1001551091</v>
      </c>
      <c r="N145" s="134">
        <f>SUM(L145:M145)</f>
        <v>2466029000</v>
      </c>
      <c r="O145" s="135">
        <f>J145-N145</f>
        <v>0</v>
      </c>
    </row>
    <row r="146" spans="1:15" ht="18.75" customHeight="1">
      <c r="A146" s="78">
        <v>8</v>
      </c>
      <c r="B146" s="78"/>
      <c r="C146" s="78"/>
      <c r="D146" s="78"/>
      <c r="E146" s="190" t="s">
        <v>292</v>
      </c>
      <c r="F146" s="133">
        <f>F147+F153+F158</f>
        <v>7663808000</v>
      </c>
      <c r="G146" s="133">
        <f>G147+G153+G158</f>
        <v>0</v>
      </c>
      <c r="H146" s="133">
        <f>H147+H153+H158</f>
        <v>7663808000</v>
      </c>
      <c r="I146" s="234">
        <f aca="true" t="shared" si="55" ref="I146:O146">I147+I153+I158</f>
        <v>6407595000</v>
      </c>
      <c r="J146" s="133">
        <f t="shared" si="55"/>
        <v>6420800000</v>
      </c>
      <c r="K146" s="242">
        <f t="shared" si="55"/>
        <v>4332949543</v>
      </c>
      <c r="L146" s="133">
        <f t="shared" si="55"/>
        <v>5370418271</v>
      </c>
      <c r="M146" s="133">
        <f t="shared" si="55"/>
        <v>269139584</v>
      </c>
      <c r="N146" s="133">
        <f t="shared" si="55"/>
        <v>5639557855</v>
      </c>
      <c r="O146" s="204">
        <f t="shared" si="55"/>
        <v>781242145</v>
      </c>
    </row>
    <row r="147" spans="1:15" ht="18.75" customHeight="1">
      <c r="A147" s="78"/>
      <c r="B147" s="78">
        <v>1</v>
      </c>
      <c r="C147" s="78"/>
      <c r="D147" s="78"/>
      <c r="E147" s="185" t="s">
        <v>293</v>
      </c>
      <c r="F147" s="133">
        <f aca="true" t="shared" si="56" ref="F147:O147">F148</f>
        <v>1895880000</v>
      </c>
      <c r="G147" s="133">
        <f t="shared" si="56"/>
        <v>0</v>
      </c>
      <c r="H147" s="133">
        <f t="shared" si="56"/>
        <v>1895880000</v>
      </c>
      <c r="I147" s="234">
        <f>I148</f>
        <v>674830000</v>
      </c>
      <c r="J147" s="133">
        <f t="shared" si="56"/>
        <v>688035000</v>
      </c>
      <c r="K147" s="242">
        <f t="shared" si="56"/>
        <v>568987859</v>
      </c>
      <c r="L147" s="133">
        <f t="shared" si="56"/>
        <v>579291687</v>
      </c>
      <c r="M147" s="133">
        <f t="shared" si="56"/>
        <v>496056</v>
      </c>
      <c r="N147" s="133">
        <f t="shared" si="56"/>
        <v>579787743</v>
      </c>
      <c r="O147" s="204">
        <f t="shared" si="56"/>
        <v>108247257</v>
      </c>
    </row>
    <row r="148" spans="1:15" ht="18.75" customHeight="1">
      <c r="A148" s="78"/>
      <c r="B148" s="78"/>
      <c r="C148" s="78"/>
      <c r="D148" s="78"/>
      <c r="E148" s="125" t="s">
        <v>294</v>
      </c>
      <c r="F148" s="133">
        <f>F149+F151+F152</f>
        <v>1895880000</v>
      </c>
      <c r="G148" s="133">
        <f>G149+G151+G152</f>
        <v>0</v>
      </c>
      <c r="H148" s="133">
        <f>H149+H151+H152</f>
        <v>1895880000</v>
      </c>
      <c r="I148" s="234">
        <f aca="true" t="shared" si="57" ref="I148:O148">I149+I151+I152</f>
        <v>674830000</v>
      </c>
      <c r="J148" s="133">
        <f t="shared" si="57"/>
        <v>688035000</v>
      </c>
      <c r="K148" s="242">
        <f t="shared" si="57"/>
        <v>568987859</v>
      </c>
      <c r="L148" s="133">
        <f t="shared" si="57"/>
        <v>579291687</v>
      </c>
      <c r="M148" s="133">
        <f t="shared" si="57"/>
        <v>496056</v>
      </c>
      <c r="N148" s="133">
        <f t="shared" si="57"/>
        <v>579787743</v>
      </c>
      <c r="O148" s="204">
        <f t="shared" si="57"/>
        <v>108247257</v>
      </c>
    </row>
    <row r="149" spans="1:15" ht="33.75" customHeight="1">
      <c r="A149" s="78"/>
      <c r="B149" s="78"/>
      <c r="C149" s="78">
        <v>1</v>
      </c>
      <c r="D149" s="78"/>
      <c r="E149" s="186" t="s">
        <v>224</v>
      </c>
      <c r="F149" s="134">
        <f aca="true" t="shared" si="58" ref="F149:O149">F150</f>
        <v>1770982000</v>
      </c>
      <c r="G149" s="134">
        <f t="shared" si="58"/>
        <v>0</v>
      </c>
      <c r="H149" s="134">
        <f t="shared" si="58"/>
        <v>1770982000</v>
      </c>
      <c r="I149" s="236">
        <f>I150</f>
        <v>653707000</v>
      </c>
      <c r="J149" s="134">
        <f t="shared" si="58"/>
        <v>666897000</v>
      </c>
      <c r="K149" s="244">
        <f t="shared" si="58"/>
        <v>548376213</v>
      </c>
      <c r="L149" s="134">
        <f t="shared" si="58"/>
        <v>558653620</v>
      </c>
      <c r="M149" s="134">
        <f t="shared" si="58"/>
        <v>496056</v>
      </c>
      <c r="N149" s="134">
        <f t="shared" si="58"/>
        <v>559149676</v>
      </c>
      <c r="O149" s="135">
        <f t="shared" si="58"/>
        <v>107747324</v>
      </c>
    </row>
    <row r="150" spans="1:15" ht="33.75" customHeight="1">
      <c r="A150" s="78"/>
      <c r="B150" s="78"/>
      <c r="C150" s="78"/>
      <c r="D150" s="78">
        <v>1</v>
      </c>
      <c r="E150" s="188" t="s">
        <v>295</v>
      </c>
      <c r="F150" s="134">
        <v>1770982000</v>
      </c>
      <c r="G150" s="134">
        <f>'歲出本年度'!G150</f>
        <v>0</v>
      </c>
      <c r="H150" s="134">
        <f>SUM(F150:G150)</f>
        <v>1770982000</v>
      </c>
      <c r="I150" s="235">
        <v>653707000</v>
      </c>
      <c r="J150" s="134">
        <f>I150+'歲出本年度'!I150</f>
        <v>666897000</v>
      </c>
      <c r="K150" s="243">
        <v>548376213</v>
      </c>
      <c r="L150" s="134">
        <f>K150+'歲出本年度'!L150</f>
        <v>558653620</v>
      </c>
      <c r="M150" s="134">
        <f>'歲出本年度'!M150</f>
        <v>496056</v>
      </c>
      <c r="N150" s="134">
        <f>SUM(L150:M150)</f>
        <v>559149676</v>
      </c>
      <c r="O150" s="135">
        <f>J150-N150</f>
        <v>107747324</v>
      </c>
    </row>
    <row r="151" spans="1:15" ht="18.75" customHeight="1">
      <c r="A151" s="78"/>
      <c r="B151" s="78"/>
      <c r="C151" s="78">
        <v>2</v>
      </c>
      <c r="D151" s="78"/>
      <c r="E151" s="186" t="s">
        <v>286</v>
      </c>
      <c r="F151" s="134">
        <v>31878000</v>
      </c>
      <c r="G151" s="134">
        <f>'歲出本年度'!G151</f>
        <v>0</v>
      </c>
      <c r="H151" s="134">
        <f>SUM(F151:G151)</f>
        <v>31878000</v>
      </c>
      <c r="I151" s="235">
        <v>120000</v>
      </c>
      <c r="J151" s="134">
        <f>I151+'歲出本年度'!I151</f>
        <v>135000</v>
      </c>
      <c r="K151" s="243">
        <v>56440</v>
      </c>
      <c r="L151" s="134">
        <f>K151+'歲出本年度'!L151</f>
        <v>82861</v>
      </c>
      <c r="M151" s="134">
        <f>'歲出本年度'!M151</f>
        <v>0</v>
      </c>
      <c r="N151" s="134">
        <f>SUM(L151:M151)</f>
        <v>82861</v>
      </c>
      <c r="O151" s="135">
        <f>J151-N151</f>
        <v>52139</v>
      </c>
    </row>
    <row r="152" spans="1:15" ht="18.75" customHeight="1">
      <c r="A152" s="78"/>
      <c r="B152" s="78"/>
      <c r="C152" s="78">
        <v>3</v>
      </c>
      <c r="D152" s="78"/>
      <c r="E152" s="186" t="s">
        <v>223</v>
      </c>
      <c r="F152" s="134">
        <v>93020000</v>
      </c>
      <c r="G152" s="134">
        <f>'歲出本年度'!G152</f>
        <v>0</v>
      </c>
      <c r="H152" s="134">
        <f>SUM(F152:G152)</f>
        <v>93020000</v>
      </c>
      <c r="I152" s="235">
        <v>21003000</v>
      </c>
      <c r="J152" s="134">
        <f>I152+'歲出本年度'!I152</f>
        <v>21003000</v>
      </c>
      <c r="K152" s="243">
        <v>20555206</v>
      </c>
      <c r="L152" s="134">
        <f>K152+'歲出本年度'!L152</f>
        <v>20555206</v>
      </c>
      <c r="M152" s="134">
        <f>'歲出本年度'!M152</f>
        <v>0</v>
      </c>
      <c r="N152" s="134">
        <f>SUM(L152:M152)</f>
        <v>20555206</v>
      </c>
      <c r="O152" s="135">
        <f>J152-N152</f>
        <v>447794</v>
      </c>
    </row>
    <row r="153" spans="1:15" ht="18.75" customHeight="1">
      <c r="A153" s="78"/>
      <c r="B153" s="78">
        <v>2</v>
      </c>
      <c r="C153" s="78"/>
      <c r="D153" s="78"/>
      <c r="E153" s="185" t="s">
        <v>296</v>
      </c>
      <c r="F153" s="133">
        <f aca="true" t="shared" si="59" ref="F153:O154">F154</f>
        <v>5738148000</v>
      </c>
      <c r="G153" s="133">
        <f t="shared" si="59"/>
        <v>0</v>
      </c>
      <c r="H153" s="133">
        <f t="shared" si="59"/>
        <v>5738148000</v>
      </c>
      <c r="I153" s="234">
        <f>I154</f>
        <v>5709201000</v>
      </c>
      <c r="J153" s="133">
        <f t="shared" si="59"/>
        <v>5709201000</v>
      </c>
      <c r="K153" s="242">
        <f t="shared" si="59"/>
        <v>3740841807</v>
      </c>
      <c r="L153" s="133">
        <f t="shared" si="59"/>
        <v>4768006707</v>
      </c>
      <c r="M153" s="133">
        <f t="shared" si="59"/>
        <v>268643528</v>
      </c>
      <c r="N153" s="133">
        <f t="shared" si="59"/>
        <v>5036650235</v>
      </c>
      <c r="O153" s="204">
        <f t="shared" si="59"/>
        <v>672550765</v>
      </c>
    </row>
    <row r="154" spans="1:15" ht="18.75" customHeight="1">
      <c r="A154" s="78"/>
      <c r="B154" s="78"/>
      <c r="C154" s="78"/>
      <c r="D154" s="78"/>
      <c r="E154" s="125" t="s">
        <v>294</v>
      </c>
      <c r="F154" s="133">
        <f t="shared" si="59"/>
        <v>5738148000</v>
      </c>
      <c r="G154" s="133">
        <f t="shared" si="59"/>
        <v>0</v>
      </c>
      <c r="H154" s="133">
        <f t="shared" si="59"/>
        <v>5738148000</v>
      </c>
      <c r="I154" s="234">
        <f>I155</f>
        <v>5709201000</v>
      </c>
      <c r="J154" s="133">
        <f t="shared" si="59"/>
        <v>5709201000</v>
      </c>
      <c r="K154" s="242">
        <f t="shared" si="59"/>
        <v>3740841807</v>
      </c>
      <c r="L154" s="133">
        <f t="shared" si="59"/>
        <v>4768006707</v>
      </c>
      <c r="M154" s="133">
        <f t="shared" si="59"/>
        <v>268643528</v>
      </c>
      <c r="N154" s="133">
        <f t="shared" si="59"/>
        <v>5036650235</v>
      </c>
      <c r="O154" s="204">
        <f t="shared" si="59"/>
        <v>672550765</v>
      </c>
    </row>
    <row r="155" spans="1:15" ht="18.75" customHeight="1">
      <c r="A155" s="78"/>
      <c r="B155" s="78"/>
      <c r="C155" s="78">
        <v>1</v>
      </c>
      <c r="D155" s="78"/>
      <c r="E155" s="186" t="s">
        <v>204</v>
      </c>
      <c r="F155" s="134">
        <f>SUM(F156:F157)</f>
        <v>5738148000</v>
      </c>
      <c r="G155" s="134">
        <f>SUM(G156:G157)</f>
        <v>0</v>
      </c>
      <c r="H155" s="134">
        <f>SUM(H156:H157)</f>
        <v>5738148000</v>
      </c>
      <c r="I155" s="236">
        <f aca="true" t="shared" si="60" ref="I155:O155">SUM(I156:I157)</f>
        <v>5709201000</v>
      </c>
      <c r="J155" s="134">
        <f t="shared" si="60"/>
        <v>5709201000</v>
      </c>
      <c r="K155" s="244">
        <f t="shared" si="60"/>
        <v>3740841807</v>
      </c>
      <c r="L155" s="134">
        <f t="shared" si="60"/>
        <v>4768006707</v>
      </c>
      <c r="M155" s="134">
        <f t="shared" si="60"/>
        <v>268643528</v>
      </c>
      <c r="N155" s="134">
        <f t="shared" si="60"/>
        <v>5036650235</v>
      </c>
      <c r="O155" s="135">
        <f t="shared" si="60"/>
        <v>672550765</v>
      </c>
    </row>
    <row r="156" spans="1:15" ht="33.75" customHeight="1">
      <c r="A156" s="78"/>
      <c r="B156" s="78"/>
      <c r="C156" s="78"/>
      <c r="D156" s="78">
        <v>1</v>
      </c>
      <c r="E156" s="188" t="s">
        <v>297</v>
      </c>
      <c r="F156" s="134">
        <v>5706148000</v>
      </c>
      <c r="G156" s="134">
        <f>'歲出本年度'!G156</f>
        <v>0</v>
      </c>
      <c r="H156" s="134">
        <f>SUM(F156:G156)</f>
        <v>5706148000</v>
      </c>
      <c r="I156" s="235">
        <v>5681118000</v>
      </c>
      <c r="J156" s="134">
        <f>I156+'歲出本年度'!I156</f>
        <v>5681118000</v>
      </c>
      <c r="K156" s="243">
        <v>3712758807</v>
      </c>
      <c r="L156" s="134">
        <f>K156+'歲出本年度'!L156</f>
        <v>4739923707</v>
      </c>
      <c r="M156" s="134">
        <f>'歲出本年度'!M156</f>
        <v>268643528</v>
      </c>
      <c r="N156" s="134">
        <f>SUM(L156:M156)</f>
        <v>5008567235</v>
      </c>
      <c r="O156" s="135">
        <f>J156-N156</f>
        <v>672550765</v>
      </c>
    </row>
    <row r="157" spans="1:15" ht="33.75" customHeight="1">
      <c r="A157" s="78"/>
      <c r="B157" s="78"/>
      <c r="C157" s="78"/>
      <c r="D157" s="78">
        <v>2</v>
      </c>
      <c r="E157" s="188" t="s">
        <v>298</v>
      </c>
      <c r="F157" s="134">
        <v>32000000</v>
      </c>
      <c r="G157" s="134">
        <f>'歲出本年度'!G157</f>
        <v>0</v>
      </c>
      <c r="H157" s="134">
        <f>SUM(F157:G157)</f>
        <v>32000000</v>
      </c>
      <c r="I157" s="235">
        <v>28083000</v>
      </c>
      <c r="J157" s="134">
        <f>I157+'歲出本年度'!I157</f>
        <v>28083000</v>
      </c>
      <c r="K157" s="243">
        <v>28083000</v>
      </c>
      <c r="L157" s="134">
        <f>K157+'歲出本年度'!L157</f>
        <v>28083000</v>
      </c>
      <c r="M157" s="134">
        <f>'歲出本年度'!M157</f>
        <v>0</v>
      </c>
      <c r="N157" s="134">
        <f>SUM(L157:M157)</f>
        <v>28083000</v>
      </c>
      <c r="O157" s="135">
        <f>J157-N157</f>
        <v>0</v>
      </c>
    </row>
    <row r="158" spans="1:15" ht="18.75" customHeight="1">
      <c r="A158" s="78"/>
      <c r="B158" s="78">
        <v>3</v>
      </c>
      <c r="C158" s="78"/>
      <c r="D158" s="78"/>
      <c r="E158" s="185" t="s">
        <v>299</v>
      </c>
      <c r="F158" s="133">
        <f aca="true" t="shared" si="61" ref="F158:O159">F159</f>
        <v>29780000</v>
      </c>
      <c r="G158" s="133">
        <f t="shared" si="61"/>
        <v>0</v>
      </c>
      <c r="H158" s="133">
        <f t="shared" si="61"/>
        <v>29780000</v>
      </c>
      <c r="I158" s="234">
        <f>I159</f>
        <v>23564000</v>
      </c>
      <c r="J158" s="133">
        <f t="shared" si="61"/>
        <v>23564000</v>
      </c>
      <c r="K158" s="242">
        <f t="shared" si="61"/>
        <v>23119877</v>
      </c>
      <c r="L158" s="133">
        <f t="shared" si="61"/>
        <v>23119877</v>
      </c>
      <c r="M158" s="133">
        <f t="shared" si="61"/>
        <v>0</v>
      </c>
      <c r="N158" s="133">
        <f t="shared" si="61"/>
        <v>23119877</v>
      </c>
      <c r="O158" s="204">
        <f t="shared" si="61"/>
        <v>444123</v>
      </c>
    </row>
    <row r="159" spans="1:15" ht="18.75" customHeight="1">
      <c r="A159" s="78"/>
      <c r="B159" s="78"/>
      <c r="C159" s="78"/>
      <c r="D159" s="78"/>
      <c r="E159" s="125" t="s">
        <v>294</v>
      </c>
      <c r="F159" s="133">
        <f t="shared" si="61"/>
        <v>29780000</v>
      </c>
      <c r="G159" s="133">
        <f t="shared" si="61"/>
        <v>0</v>
      </c>
      <c r="H159" s="133">
        <f t="shared" si="61"/>
        <v>29780000</v>
      </c>
      <c r="I159" s="234">
        <f>I160</f>
        <v>23564000</v>
      </c>
      <c r="J159" s="133">
        <f t="shared" si="61"/>
        <v>23564000</v>
      </c>
      <c r="K159" s="242">
        <f t="shared" si="61"/>
        <v>23119877</v>
      </c>
      <c r="L159" s="133">
        <f t="shared" si="61"/>
        <v>23119877</v>
      </c>
      <c r="M159" s="133">
        <f t="shared" si="61"/>
        <v>0</v>
      </c>
      <c r="N159" s="133">
        <f t="shared" si="61"/>
        <v>23119877</v>
      </c>
      <c r="O159" s="204">
        <f t="shared" si="61"/>
        <v>444123</v>
      </c>
    </row>
    <row r="160" spans="1:15" ht="18.75" customHeight="1">
      <c r="A160" s="78"/>
      <c r="B160" s="78"/>
      <c r="C160" s="78">
        <v>1</v>
      </c>
      <c r="D160" s="78"/>
      <c r="E160" s="186" t="s">
        <v>223</v>
      </c>
      <c r="F160" s="134">
        <v>29780000</v>
      </c>
      <c r="G160" s="134">
        <f>'歲出本年度'!G160</f>
        <v>0</v>
      </c>
      <c r="H160" s="134">
        <f>SUM(F160:G160)</f>
        <v>29780000</v>
      </c>
      <c r="I160" s="235">
        <v>23564000</v>
      </c>
      <c r="J160" s="134">
        <f>I160+'歲出本年度'!I160</f>
        <v>23564000</v>
      </c>
      <c r="K160" s="243">
        <v>23119877</v>
      </c>
      <c r="L160" s="134">
        <f>K160+'歲出本年度'!L160</f>
        <v>23119877</v>
      </c>
      <c r="M160" s="134">
        <f>'歲出本年度'!M160</f>
        <v>0</v>
      </c>
      <c r="N160" s="134">
        <f>SUM(L160:M160)</f>
        <v>23119877</v>
      </c>
      <c r="O160" s="135">
        <f>J160-N160</f>
        <v>444123</v>
      </c>
    </row>
    <row r="161" spans="1:15" ht="27.75" customHeight="1" thickBot="1">
      <c r="A161" s="130">
        <v>9</v>
      </c>
      <c r="B161" s="130"/>
      <c r="C161" s="131"/>
      <c r="D161" s="130"/>
      <c r="E161" s="200" t="s">
        <v>300</v>
      </c>
      <c r="F161" s="205">
        <v>3000000000</v>
      </c>
      <c r="G161" s="207">
        <f>'歲出本年度'!G161</f>
        <v>-723315000</v>
      </c>
      <c r="H161" s="205">
        <f>SUM(F161:G161)</f>
        <v>2276685000</v>
      </c>
      <c r="I161" s="238">
        <v>0</v>
      </c>
      <c r="J161" s="207">
        <f>I161+'歲出本年度'!I161</f>
        <v>0</v>
      </c>
      <c r="K161" s="245">
        <v>0</v>
      </c>
      <c r="L161" s="207">
        <f>K161+'歲出本年度'!L161</f>
        <v>0</v>
      </c>
      <c r="M161" s="207">
        <f>'歲出本年度'!M161</f>
        <v>0</v>
      </c>
      <c r="N161" s="207">
        <f>SUM(L161:M161)</f>
        <v>0</v>
      </c>
      <c r="O161" s="208">
        <f>J161-N161</f>
        <v>0</v>
      </c>
    </row>
    <row r="162" ht="16.5">
      <c r="F162" s="113"/>
    </row>
    <row r="163" ht="16.5">
      <c r="F163" s="113"/>
    </row>
    <row r="164" ht="16.5">
      <c r="F164" s="113"/>
    </row>
    <row r="165" ht="16.5">
      <c r="F165" s="113"/>
    </row>
    <row r="166" ht="16.5">
      <c r="F166" s="113"/>
    </row>
    <row r="167" ht="16.5">
      <c r="F167" s="113"/>
    </row>
    <row r="168" ht="16.5">
      <c r="F168" s="113"/>
    </row>
    <row r="169" ht="16.5">
      <c r="F169" s="113"/>
    </row>
    <row r="170" ht="16.5">
      <c r="F170" s="113"/>
    </row>
    <row r="171" ht="16.5">
      <c r="F171" s="113"/>
    </row>
    <row r="172" ht="16.5">
      <c r="F172" s="113"/>
    </row>
    <row r="173" ht="16.5">
      <c r="F173" s="113"/>
    </row>
    <row r="174" ht="16.5">
      <c r="F174" s="113"/>
    </row>
    <row r="175" ht="16.5">
      <c r="F175" s="113"/>
    </row>
    <row r="176" ht="16.5">
      <c r="F176" s="113"/>
    </row>
    <row r="177" ht="16.5">
      <c r="F177" s="113"/>
    </row>
    <row r="178" ht="16.5">
      <c r="F178" s="113"/>
    </row>
    <row r="179" ht="16.5">
      <c r="F179" s="113"/>
    </row>
    <row r="180" ht="16.5">
      <c r="F180" s="113"/>
    </row>
    <row r="181" ht="16.5">
      <c r="F181" s="113"/>
    </row>
    <row r="182" ht="16.5">
      <c r="F182" s="113"/>
    </row>
    <row r="183" ht="16.5">
      <c r="F183" s="113"/>
    </row>
    <row r="184" ht="16.5">
      <c r="F184" s="113"/>
    </row>
    <row r="185" ht="16.5">
      <c r="F185" s="113"/>
    </row>
    <row r="186" ht="16.5">
      <c r="F186" s="113"/>
    </row>
    <row r="187" ht="16.5">
      <c r="F187" s="113"/>
    </row>
    <row r="188" ht="16.5">
      <c r="F188" s="113"/>
    </row>
    <row r="189" ht="16.5">
      <c r="F189" s="113"/>
    </row>
    <row r="190" ht="16.5">
      <c r="F190" s="113"/>
    </row>
    <row r="191" ht="16.5">
      <c r="F191" s="113"/>
    </row>
    <row r="192" ht="16.5">
      <c r="F192" s="113"/>
    </row>
    <row r="193" ht="16.5">
      <c r="F193" s="113"/>
    </row>
    <row r="194" ht="16.5">
      <c r="F194" s="113"/>
    </row>
    <row r="195" ht="16.5">
      <c r="F195" s="113"/>
    </row>
    <row r="196" ht="16.5">
      <c r="F196" s="113"/>
    </row>
    <row r="197" ht="16.5">
      <c r="F197" s="113"/>
    </row>
    <row r="198" ht="16.5">
      <c r="F198" s="113"/>
    </row>
    <row r="199" ht="16.5">
      <c r="F199" s="113"/>
    </row>
    <row r="200" ht="16.5">
      <c r="F200" s="113"/>
    </row>
    <row r="201" ht="16.5">
      <c r="F201" s="113"/>
    </row>
    <row r="202" ht="16.5">
      <c r="F202" s="113"/>
    </row>
    <row r="203" ht="16.5">
      <c r="F203" s="113"/>
    </row>
    <row r="204" ht="16.5">
      <c r="F204" s="113"/>
    </row>
    <row r="205" ht="16.5">
      <c r="F205" s="113"/>
    </row>
    <row r="206" ht="16.5">
      <c r="F206" s="113"/>
    </row>
  </sheetData>
  <mergeCells count="3">
    <mergeCell ref="J4:J5"/>
    <mergeCell ref="L4:N4"/>
    <mergeCell ref="O4:O5"/>
  </mergeCells>
  <printOptions horizontalCentered="1"/>
  <pageMargins left="0.6692913385826772" right="0.6692913385826772" top="0.9448818897637796" bottom="0.7874015748031497" header="0.5118110236220472" footer="0.31496062992125984"/>
  <pageSetup firstPageNumber="28" useFirstPageNumber="1" horizontalDpi="600" verticalDpi="600" orientation="portrait" pageOrder="overThenDown" paperSize="9" r:id="rId4"/>
  <headerFooter alignWithMargins="0">
    <oddFooter>&amp;C&amp;"新細明體,標準"丙&amp;"Times New Roman,標準" 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Q108</cp:lastModifiedBy>
  <cp:lastPrinted>2011-09-02T00:41:28Z</cp:lastPrinted>
  <dcterms:created xsi:type="dcterms:W3CDTF">2005-04-22T05:17:29Z</dcterms:created>
  <dcterms:modified xsi:type="dcterms:W3CDTF">2011-09-02T00:41:54Z</dcterms:modified>
  <cp:category/>
  <cp:version/>
  <cp:contentType/>
  <cp:contentStatus/>
</cp:coreProperties>
</file>