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6015" windowHeight="6000" activeTab="0"/>
  </bookViews>
  <sheets>
    <sheet name="用途別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'用途別'!$A$1:$Q$140</definedName>
    <definedName name="_xlnm.Print_Titles" localSheetId="0">'用途別'!$1:$7</definedName>
  </definedNames>
  <calcPr fullCalcOnLoad="1"/>
</workbook>
</file>

<file path=xl/sharedStrings.xml><?xml version="1.0" encoding="utf-8"?>
<sst xmlns="http://schemas.openxmlformats.org/spreadsheetml/2006/main" count="160" uniqueCount="129">
  <si>
    <t>九二一震災災後</t>
  </si>
  <si>
    <t>單位：新台幣千元</t>
  </si>
  <si>
    <t>科目</t>
  </si>
  <si>
    <t>經常支出</t>
  </si>
  <si>
    <t>資本支出</t>
  </si>
  <si>
    <t>合計</t>
  </si>
  <si>
    <t>款</t>
  </si>
  <si>
    <t>名稱</t>
  </si>
  <si>
    <t>人事費</t>
  </si>
  <si>
    <t>業務費</t>
  </si>
  <si>
    <t>獎補助
及損失</t>
  </si>
  <si>
    <t>債務費</t>
  </si>
  <si>
    <t>預備金</t>
  </si>
  <si>
    <t>小計</t>
  </si>
  <si>
    <t>設備及投資</t>
  </si>
  <si>
    <t>項</t>
  </si>
  <si>
    <t>目</t>
  </si>
  <si>
    <t>節</t>
  </si>
  <si>
    <t>中央</t>
  </si>
  <si>
    <t>政府</t>
  </si>
  <si>
    <t>重建特別預算</t>
  </si>
  <si>
    <t>歲出用途別</t>
  </si>
  <si>
    <t>科目分析表</t>
  </si>
  <si>
    <t>中華民國</t>
  </si>
  <si>
    <t>九十年度</t>
  </si>
  <si>
    <t>小計</t>
  </si>
  <si>
    <r>
      <t>合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計</t>
    </r>
  </si>
  <si>
    <t>文化支出</t>
  </si>
  <si>
    <t>民政支出</t>
  </si>
  <si>
    <t>社會救助支出</t>
  </si>
  <si>
    <t>教育支出</t>
  </si>
  <si>
    <t>農業支出</t>
  </si>
  <si>
    <t>其他經濟服務支出</t>
  </si>
  <si>
    <t>交通支出</t>
  </si>
  <si>
    <t>醫療保健支出</t>
  </si>
  <si>
    <t>環境保護支出</t>
  </si>
  <si>
    <t>台灣省各縣市民政補助</t>
  </si>
  <si>
    <t>台灣省各縣市教育補助</t>
  </si>
  <si>
    <t>台灣省各縣市文化補助</t>
  </si>
  <si>
    <t>台灣省各縣市農業補助</t>
  </si>
  <si>
    <t>台灣省各縣市交通補助</t>
  </si>
  <si>
    <t>台灣省各縣市其他經濟服務補助</t>
  </si>
  <si>
    <t>台灣省各縣市社會救助補助</t>
  </si>
  <si>
    <t>福利服務支出</t>
  </si>
  <si>
    <t>台灣省各縣市福利服務補助</t>
  </si>
  <si>
    <t>國民就業支出</t>
  </si>
  <si>
    <t>台灣省各縣市國民就業補助</t>
  </si>
  <si>
    <t>台灣省各縣市醫療保健補助</t>
  </si>
  <si>
    <t>台灣省各縣市社區發展補助</t>
  </si>
  <si>
    <t>台灣省各縣市環境保護補助</t>
  </si>
  <si>
    <t>其他經濟服務支出</t>
  </si>
  <si>
    <t>社區發展支出</t>
  </si>
  <si>
    <t>行政院主管</t>
  </si>
  <si>
    <t>行政院（投資及補助）</t>
  </si>
  <si>
    <t>九二一震災社區重建更新基金</t>
  </si>
  <si>
    <t>新聞局</t>
  </si>
  <si>
    <t>重建集集大山電視轉播站</t>
  </si>
  <si>
    <t>文化建設委員會及所屬</t>
  </si>
  <si>
    <t>文化支出</t>
  </si>
  <si>
    <t>工藝文化產業復興</t>
  </si>
  <si>
    <t>研究發展考核委員會及所屬</t>
  </si>
  <si>
    <t>行政支出</t>
  </si>
  <si>
    <t>縣市災後重建資訊建置</t>
  </si>
  <si>
    <t>公共工程委員會</t>
  </si>
  <si>
    <t>危險建築物拆除</t>
  </si>
  <si>
    <t>原住民委員會及所屬</t>
  </si>
  <si>
    <t xml:space="preserve"> </t>
  </si>
  <si>
    <t>原住民產業復興三年實施計畫</t>
  </si>
  <si>
    <t>原住民聚落重建計畫</t>
  </si>
  <si>
    <t>內政部主管</t>
  </si>
  <si>
    <t>內政部</t>
  </si>
  <si>
    <t>平均地權及土地利用</t>
  </si>
  <si>
    <t>社會救助業務</t>
  </si>
  <si>
    <t>內政部土地測量局</t>
  </si>
  <si>
    <t>土地測量</t>
  </si>
  <si>
    <t>營建署及所屬</t>
  </si>
  <si>
    <t>住宅及社區重建</t>
  </si>
  <si>
    <t>消防署及所屬</t>
  </si>
  <si>
    <t>推動災害應變業務</t>
  </si>
  <si>
    <t>財政部主管</t>
  </si>
  <si>
    <t>國庫署</t>
  </si>
  <si>
    <t>財務支出</t>
  </si>
  <si>
    <t>國債經理</t>
  </si>
  <si>
    <t>國債管理</t>
  </si>
  <si>
    <t>教育部主管</t>
  </si>
  <si>
    <t>教育部</t>
  </si>
  <si>
    <t>5</t>
  </si>
  <si>
    <t>經濟部主管</t>
  </si>
  <si>
    <t>1</t>
  </si>
  <si>
    <t>經濟部</t>
  </si>
  <si>
    <t>商業重建</t>
  </si>
  <si>
    <t>2</t>
  </si>
  <si>
    <t>水資源局及所屬</t>
  </si>
  <si>
    <t>水利設施重建</t>
  </si>
  <si>
    <t>3</t>
  </si>
  <si>
    <t>中小企業處</t>
  </si>
  <si>
    <t>1</t>
  </si>
  <si>
    <t>交通部主管</t>
  </si>
  <si>
    <t>交通部公路局</t>
  </si>
  <si>
    <t>災損道路復建計畫</t>
  </si>
  <si>
    <t>中央氣象局</t>
  </si>
  <si>
    <t>災區重建氣象測報</t>
  </si>
  <si>
    <t>觀光局及所屬</t>
  </si>
  <si>
    <t>觀光產業重建計畫</t>
  </si>
  <si>
    <t>農業委員會主管</t>
  </si>
  <si>
    <t>農業委員會</t>
  </si>
  <si>
    <t>農業發展</t>
  </si>
  <si>
    <t>勞工委員會主管</t>
  </si>
  <si>
    <t>勞工委員會</t>
  </si>
  <si>
    <t>社會保險支出</t>
  </si>
  <si>
    <t>勞工保險業務</t>
  </si>
  <si>
    <t>衛生署主管</t>
  </si>
  <si>
    <t>衛生署</t>
  </si>
  <si>
    <t>醫政管理</t>
  </si>
  <si>
    <t>環境保護署主管</t>
  </si>
  <si>
    <t>環境保護署</t>
  </si>
  <si>
    <t>建築廢棄物貯置場計畫</t>
  </si>
  <si>
    <t>省市地方政府</t>
  </si>
  <si>
    <t>補助台北市政府</t>
  </si>
  <si>
    <t>社會救助支出</t>
  </si>
  <si>
    <t>台北市政府社會救助補助</t>
  </si>
  <si>
    <t>補助台灣省各縣市政府</t>
  </si>
  <si>
    <t>4</t>
  </si>
  <si>
    <t>公共建設─災後校園建物安全補強</t>
  </si>
  <si>
    <t>與復建及充實教學設備計畫</t>
  </si>
  <si>
    <t>公共建設─建立安全、衛生及永續</t>
  </si>
  <si>
    <t>發展之校園</t>
  </si>
  <si>
    <t>公共建設─災後社教機構之復建及</t>
  </si>
  <si>
    <t>籌建計畫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</si>
</sst>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.00_);[Red]\(#,##0.00\)"/>
    <numFmt numFmtId="178" formatCode="0.00_ "/>
    <numFmt numFmtId="179" formatCode="#,##0_ "/>
    <numFmt numFmtId="180" formatCode="000"/>
    <numFmt numFmtId="181" formatCode="#,##0_ ;[Red]\-#,##0\ "/>
    <numFmt numFmtId="182" formatCode="_-* #,##0_-;\-* #,##0_-;_-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"/>
    <numFmt numFmtId="187" formatCode="#,##0.0"/>
  </numFmts>
  <fonts count="11">
    <font>
      <sz val="12"/>
      <name val="新細明體"/>
      <family val="1"/>
    </font>
    <font>
      <sz val="9"/>
      <name val="細明體"/>
      <family val="3"/>
    </font>
    <font>
      <sz val="12"/>
      <color indexed="10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77" fontId="3" fillId="2" borderId="0" xfId="0" applyNumberFormat="1" applyFont="1" applyFill="1" applyBorder="1" applyAlignment="1">
      <alignment vertical="center" wrapText="1"/>
    </xf>
    <xf numFmtId="176" fontId="4" fillId="2" borderId="1" xfId="0" applyNumberFormat="1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7" fontId="3" fillId="2" borderId="5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distributed" vertical="center" wrapText="1"/>
    </xf>
    <xf numFmtId="179" fontId="3" fillId="2" borderId="5" xfId="0" applyNumberFormat="1" applyFont="1" applyFill="1" applyBorder="1" applyAlignment="1">
      <alignment horizontal="right" vertical="center" wrapText="1"/>
    </xf>
    <xf numFmtId="179" fontId="3" fillId="2" borderId="6" xfId="0" applyNumberFormat="1" applyFont="1" applyFill="1" applyBorder="1" applyAlignment="1">
      <alignment horizontal="right" vertical="center" wrapText="1"/>
    </xf>
    <xf numFmtId="179" fontId="3" fillId="2" borderId="0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177" fontId="3" fillId="2" borderId="8" xfId="0" applyNumberFormat="1" applyFont="1" applyFill="1" applyBorder="1" applyAlignment="1">
      <alignment horizontal="center" vertical="center" wrapText="1"/>
    </xf>
    <xf numFmtId="176" fontId="4" fillId="2" borderId="8" xfId="0" applyNumberFormat="1" applyFont="1" applyFill="1" applyBorder="1" applyAlignment="1">
      <alignment horizontal="left" vertical="center" wrapText="1"/>
    </xf>
    <xf numFmtId="179" fontId="3" fillId="2" borderId="8" xfId="0" applyNumberFormat="1" applyFont="1" applyFill="1" applyBorder="1" applyAlignment="1">
      <alignment horizontal="right" vertical="center" wrapText="1"/>
    </xf>
    <xf numFmtId="179" fontId="3" fillId="2" borderId="9" xfId="0" applyNumberFormat="1" applyFont="1" applyFill="1" applyBorder="1" applyAlignment="1">
      <alignment horizontal="right" vertical="center" wrapText="1"/>
    </xf>
    <xf numFmtId="179" fontId="3" fillId="2" borderId="7" xfId="0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176" fontId="4" fillId="2" borderId="8" xfId="0" applyNumberFormat="1" applyFont="1" applyFill="1" applyBorder="1" applyAlignment="1">
      <alignment horizontal="left" vertical="center" wrapText="1" indent="1"/>
    </xf>
    <xf numFmtId="176" fontId="4" fillId="2" borderId="8" xfId="0" applyNumberFormat="1" applyFont="1" applyFill="1" applyBorder="1" applyAlignment="1">
      <alignment horizontal="left" vertical="center" wrapText="1" indent="2"/>
    </xf>
    <xf numFmtId="176" fontId="4" fillId="2" borderId="8" xfId="0" applyNumberFormat="1" applyFont="1" applyFill="1" applyBorder="1" applyAlignment="1">
      <alignment horizontal="left" vertical="center" wrapText="1" indent="3"/>
    </xf>
    <xf numFmtId="0" fontId="4" fillId="2" borderId="8" xfId="0" applyFont="1" applyFill="1" applyBorder="1" applyAlignment="1">
      <alignment horizontal="left" vertical="center" wrapText="1" indent="3"/>
    </xf>
    <xf numFmtId="0" fontId="4" fillId="2" borderId="8" xfId="0" applyFont="1" applyFill="1" applyBorder="1" applyAlignment="1">
      <alignment horizontal="left" vertical="center" wrapText="1" indent="1"/>
    </xf>
    <xf numFmtId="0" fontId="4" fillId="2" borderId="8" xfId="0" applyFont="1" applyFill="1" applyBorder="1" applyAlignment="1">
      <alignment horizontal="left" vertical="center" wrapText="1" indent="2"/>
    </xf>
    <xf numFmtId="177" fontId="4" fillId="2" borderId="8" xfId="0" applyNumberFormat="1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wrapText="1"/>
    </xf>
    <xf numFmtId="177" fontId="4" fillId="2" borderId="8" xfId="0" applyNumberFormat="1" applyFont="1" applyFill="1" applyBorder="1" applyAlignment="1">
      <alignment horizontal="left" vertical="center" wrapText="1" indent="2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wrapText="1"/>
    </xf>
    <xf numFmtId="3" fontId="4" fillId="2" borderId="8" xfId="0" applyNumberFormat="1" applyFont="1" applyFill="1" applyBorder="1" applyAlignment="1">
      <alignment horizontal="left" vertical="center" wrapText="1" indent="1"/>
    </xf>
    <xf numFmtId="3" fontId="4" fillId="2" borderId="8" xfId="0" applyNumberFormat="1" applyFont="1" applyFill="1" applyBorder="1" applyAlignment="1">
      <alignment horizontal="left" vertical="center" wrapText="1" indent="2"/>
    </xf>
    <xf numFmtId="3" fontId="4" fillId="2" borderId="8" xfId="0" applyNumberFormat="1" applyFont="1" applyFill="1" applyBorder="1" applyAlignment="1">
      <alignment horizontal="left" vertical="center" wrapText="1" indent="3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179" fontId="3" fillId="2" borderId="11" xfId="0" applyNumberFormat="1" applyFont="1" applyFill="1" applyBorder="1" applyAlignment="1">
      <alignment horizontal="right" vertical="center" wrapText="1"/>
    </xf>
    <xf numFmtId="179" fontId="3" fillId="2" borderId="12" xfId="0" applyNumberFormat="1" applyFont="1" applyFill="1" applyBorder="1" applyAlignment="1">
      <alignment horizontal="right" vertical="center" wrapText="1"/>
    </xf>
    <xf numFmtId="179" fontId="3" fillId="2" borderId="10" xfId="0" applyNumberFormat="1" applyFont="1" applyFill="1" applyBorder="1" applyAlignment="1">
      <alignment horizontal="right" vertical="center" wrapText="1"/>
    </xf>
    <xf numFmtId="179" fontId="3" fillId="2" borderId="13" xfId="0" applyNumberFormat="1" applyFont="1" applyFill="1" applyBorder="1" applyAlignment="1">
      <alignment vertical="center" wrapText="1"/>
    </xf>
    <xf numFmtId="3" fontId="3" fillId="2" borderId="13" xfId="0" applyNumberFormat="1" applyFont="1" applyFill="1" applyBorder="1" applyAlignment="1">
      <alignment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177" fontId="4" fillId="2" borderId="8" xfId="0" applyNumberFormat="1" applyFont="1" applyFill="1" applyBorder="1" applyAlignment="1">
      <alignment horizontal="left" vertical="center" wrapText="1" indent="3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177" fontId="4" fillId="2" borderId="8" xfId="0" applyNumberFormat="1" applyFont="1" applyFill="1" applyBorder="1" applyAlignment="1">
      <alignment vertical="center" wrapText="1"/>
    </xf>
    <xf numFmtId="179" fontId="3" fillId="2" borderId="8" xfId="15" applyNumberFormat="1" applyFont="1" applyFill="1" applyBorder="1" applyAlignment="1">
      <alignment horizontal="right" vertical="center" wrapText="1"/>
    </xf>
    <xf numFmtId="179" fontId="3" fillId="2" borderId="9" xfId="15" applyNumberFormat="1" applyFont="1" applyFill="1" applyBorder="1" applyAlignment="1">
      <alignment horizontal="right" vertical="center" wrapText="1"/>
    </xf>
    <xf numFmtId="179" fontId="3" fillId="2" borderId="7" xfId="15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176" fontId="4" fillId="2" borderId="11" xfId="0" applyNumberFormat="1" applyFont="1" applyFill="1" applyBorder="1" applyAlignment="1">
      <alignment horizontal="left" vertical="center" wrapText="1" indent="2"/>
    </xf>
    <xf numFmtId="177" fontId="8" fillId="2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177" fontId="9" fillId="2" borderId="0" xfId="0" applyNumberFormat="1" applyFont="1" applyFill="1" applyBorder="1" applyAlignment="1">
      <alignment vertical="center" wrapText="1"/>
    </xf>
    <xf numFmtId="177" fontId="10" fillId="2" borderId="0" xfId="0" applyNumberFormat="1" applyFont="1" applyFill="1" applyBorder="1" applyAlignment="1">
      <alignment vertical="center" wrapText="1"/>
    </xf>
    <xf numFmtId="179" fontId="3" fillId="2" borderId="4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left" vertical="center" wrapText="1" indent="3"/>
    </xf>
    <xf numFmtId="179" fontId="3" fillId="2" borderId="14" xfId="0" applyNumberFormat="1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 indent="2"/>
    </xf>
    <xf numFmtId="0" fontId="3" fillId="2" borderId="14" xfId="0" applyFont="1" applyFill="1" applyBorder="1" applyAlignment="1">
      <alignment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left" vertical="center" wrapText="1" indent="1"/>
    </xf>
    <xf numFmtId="3" fontId="3" fillId="2" borderId="14" xfId="0" applyNumberFormat="1" applyFont="1" applyFill="1" applyBorder="1" applyAlignment="1">
      <alignment wrapText="1"/>
    </xf>
    <xf numFmtId="3" fontId="4" fillId="2" borderId="11" xfId="0" applyNumberFormat="1" applyFont="1" applyFill="1" applyBorder="1" applyAlignment="1">
      <alignment horizontal="left" vertical="center" wrapText="1" indent="3"/>
    </xf>
    <xf numFmtId="0" fontId="4" fillId="2" borderId="11" xfId="0" applyFont="1" applyFill="1" applyBorder="1" applyAlignment="1">
      <alignment horizontal="left" vertical="center" wrapText="1" indent="1"/>
    </xf>
    <xf numFmtId="0" fontId="3" fillId="2" borderId="13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176" fontId="6" fillId="2" borderId="0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5" fillId="2" borderId="0" xfId="0" applyFont="1" applyFill="1" applyBorder="1" applyAlignment="1">
      <alignment horizontal="left" vertical="center" wrapText="1"/>
    </xf>
    <xf numFmtId="176" fontId="7" fillId="2" borderId="0" xfId="0" applyNumberFormat="1" applyFont="1" applyFill="1" applyBorder="1" applyAlignment="1">
      <alignment horizontal="left" vertical="center" wrapText="1"/>
    </xf>
    <xf numFmtId="176" fontId="5" fillId="2" borderId="0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right" vertical="center" wrapText="1"/>
    </xf>
    <xf numFmtId="176" fontId="4" fillId="2" borderId="0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c4fx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qc14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qc3fx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qc13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qc56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qc1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qc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機關別預算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機關別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政事別預算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政事別總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用途別總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歲入出簡明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融資調度比較分析表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0"/>
  <sheetViews>
    <sheetView showGridLines="0" tabSelected="1" view="pageBreakPreview" zoomScaleNormal="80" zoomScaleSheetLayoutView="100" workbookViewId="0" topLeftCell="A1">
      <pane xSplit="5" ySplit="8" topLeftCell="F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1"/>
    </sheetView>
  </sheetViews>
  <sheetFormatPr defaultColWidth="9.00390625" defaultRowHeight="16.5"/>
  <cols>
    <col min="1" max="4" width="3.625" style="5" customWidth="1"/>
    <col min="5" max="5" width="40.625" style="5" customWidth="1"/>
    <col min="6" max="6" width="8.00390625" style="5" customWidth="1"/>
    <col min="7" max="7" width="10.625" style="5" customWidth="1"/>
    <col min="8" max="8" width="11.625" style="5" customWidth="1"/>
    <col min="9" max="9" width="7.625" style="5" customWidth="1"/>
    <col min="10" max="10" width="10.125" style="5" customWidth="1"/>
    <col min="11" max="11" width="11.625" style="5" customWidth="1"/>
    <col min="12" max="12" width="8.50390625" style="5" customWidth="1"/>
    <col min="13" max="14" width="11.625" style="5" customWidth="1"/>
    <col min="15" max="15" width="8.25390625" style="5" customWidth="1"/>
    <col min="16" max="16" width="11.625" style="5" customWidth="1"/>
    <col min="17" max="17" width="12.375" style="5" customWidth="1"/>
    <col min="18" max="18" width="12.625" style="5" customWidth="1"/>
    <col min="19" max="16384" width="8.875" style="5" customWidth="1"/>
  </cols>
  <sheetData>
    <row r="1" spans="1:17" s="66" customFormat="1" ht="25.5">
      <c r="A1" s="97" t="s">
        <v>18</v>
      </c>
      <c r="B1" s="97"/>
      <c r="C1" s="97"/>
      <c r="D1" s="97"/>
      <c r="E1" s="97"/>
      <c r="F1" s="97"/>
      <c r="G1" s="97"/>
      <c r="H1" s="97"/>
      <c r="I1" s="97"/>
      <c r="J1" s="93" t="s">
        <v>19</v>
      </c>
      <c r="K1" s="93"/>
      <c r="L1" s="93"/>
      <c r="M1" s="93"/>
      <c r="N1" s="93"/>
      <c r="O1" s="93"/>
      <c r="P1" s="93"/>
      <c r="Q1" s="93"/>
    </row>
    <row r="2" spans="1:17" s="68" customFormat="1" ht="27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4" t="s">
        <v>20</v>
      </c>
      <c r="K2" s="94"/>
      <c r="L2" s="94"/>
      <c r="M2" s="94"/>
      <c r="N2" s="94"/>
      <c r="O2" s="94"/>
      <c r="P2" s="94"/>
      <c r="Q2" s="94"/>
    </row>
    <row r="3" spans="1:17" s="67" customFormat="1" ht="25.5">
      <c r="A3" s="97" t="s">
        <v>21</v>
      </c>
      <c r="B3" s="97"/>
      <c r="C3" s="97"/>
      <c r="D3" s="97"/>
      <c r="E3" s="97"/>
      <c r="F3" s="97"/>
      <c r="G3" s="97"/>
      <c r="H3" s="97"/>
      <c r="I3" s="97"/>
      <c r="J3" s="95" t="s">
        <v>22</v>
      </c>
      <c r="K3" s="95"/>
      <c r="L3" s="95"/>
      <c r="M3" s="95"/>
      <c r="N3" s="95"/>
      <c r="O3" s="95"/>
      <c r="P3" s="95"/>
      <c r="Q3" s="95"/>
    </row>
    <row r="4" spans="1:17" s="1" customFormat="1" ht="16.5">
      <c r="A4" s="99" t="s">
        <v>23</v>
      </c>
      <c r="B4" s="99"/>
      <c r="C4" s="99"/>
      <c r="D4" s="99"/>
      <c r="E4" s="99"/>
      <c r="F4" s="99"/>
      <c r="G4" s="99"/>
      <c r="H4" s="99"/>
      <c r="I4" s="99"/>
      <c r="J4" s="101" t="s">
        <v>24</v>
      </c>
      <c r="K4" s="101"/>
      <c r="L4" s="101"/>
      <c r="M4" s="101"/>
      <c r="N4" s="101"/>
      <c r="O4" s="101"/>
      <c r="P4" s="101"/>
      <c r="Q4" s="101"/>
    </row>
    <row r="5" spans="1:17" s="65" customFormat="1" ht="14.25">
      <c r="A5" s="100"/>
      <c r="B5" s="100"/>
      <c r="C5" s="100"/>
      <c r="D5" s="100"/>
      <c r="E5" s="100"/>
      <c r="F5" s="100"/>
      <c r="G5" s="100"/>
      <c r="H5" s="100"/>
      <c r="I5" s="100"/>
      <c r="J5" s="90" t="s">
        <v>1</v>
      </c>
      <c r="K5" s="90"/>
      <c r="L5" s="90"/>
      <c r="M5" s="90"/>
      <c r="N5" s="90"/>
      <c r="O5" s="90"/>
      <c r="P5" s="90"/>
      <c r="Q5" s="90"/>
    </row>
    <row r="6" spans="1:17" ht="16.5">
      <c r="A6" s="96" t="s">
        <v>2</v>
      </c>
      <c r="B6" s="88"/>
      <c r="C6" s="88"/>
      <c r="D6" s="88"/>
      <c r="E6" s="88"/>
      <c r="F6" s="88" t="s">
        <v>3</v>
      </c>
      <c r="G6" s="92"/>
      <c r="H6" s="92"/>
      <c r="I6" s="92"/>
      <c r="J6" s="92"/>
      <c r="K6" s="92"/>
      <c r="L6" s="88" t="s">
        <v>4</v>
      </c>
      <c r="M6" s="88"/>
      <c r="N6" s="88"/>
      <c r="O6" s="88"/>
      <c r="P6" s="88"/>
      <c r="Q6" s="89" t="s">
        <v>5</v>
      </c>
    </row>
    <row r="7" spans="1:17" ht="33">
      <c r="A7" s="7" t="s">
        <v>6</v>
      </c>
      <c r="B7" s="8" t="s">
        <v>15</v>
      </c>
      <c r="C7" s="8" t="s">
        <v>16</v>
      </c>
      <c r="D7" s="8" t="s">
        <v>17</v>
      </c>
      <c r="E7" s="2" t="s">
        <v>7</v>
      </c>
      <c r="F7" s="3" t="s">
        <v>8</v>
      </c>
      <c r="G7" s="3" t="s">
        <v>9</v>
      </c>
      <c r="H7" s="3" t="s">
        <v>10</v>
      </c>
      <c r="I7" s="4" t="s">
        <v>11</v>
      </c>
      <c r="J7" s="6" t="s">
        <v>12</v>
      </c>
      <c r="K7" s="3" t="s">
        <v>13</v>
      </c>
      <c r="L7" s="3" t="s">
        <v>9</v>
      </c>
      <c r="M7" s="3" t="s">
        <v>14</v>
      </c>
      <c r="N7" s="3" t="s">
        <v>10</v>
      </c>
      <c r="O7" s="3" t="s">
        <v>12</v>
      </c>
      <c r="P7" s="3" t="s">
        <v>25</v>
      </c>
      <c r="Q7" s="91"/>
    </row>
    <row r="8" spans="1:18" ht="16.5">
      <c r="A8" s="9"/>
      <c r="B8" s="10"/>
      <c r="C8" s="10"/>
      <c r="D8" s="10"/>
      <c r="E8" s="11" t="s">
        <v>26</v>
      </c>
      <c r="F8" s="12">
        <f>SUM(F9,F29,F44,F49,F59,F69,F79,F83,F87,F91,F95,)</f>
        <v>20755</v>
      </c>
      <c r="G8" s="12">
        <f>SUM(G9,G29,G44,G49,G59,G69,G79,G83,G87,G91,G95,)</f>
        <v>974619</v>
      </c>
      <c r="H8" s="12">
        <f>SUM(H9,H29,H44,H49,H59,H69,H79,H83,H87,H91,H95,)</f>
        <v>22062259</v>
      </c>
      <c r="I8" s="13">
        <f>SUM(I9,I29,I44,I49,I59,I69,I79,I83,I87,I91,I95,)</f>
        <v>16000</v>
      </c>
      <c r="J8" s="69">
        <f>SUM(J9,J29,J44,J49,J59,J69,J79,J83,J87,J91,J95,)</f>
        <v>0</v>
      </c>
      <c r="K8" s="12">
        <f>SUM(F8:J8)</f>
        <v>23073633</v>
      </c>
      <c r="L8" s="12">
        <f aca="true" t="shared" si="0" ref="L8:Q8">SUM(L9,L29,L44,L49,L59,L69,L79,L83,L87,L91,L95)</f>
        <v>650000</v>
      </c>
      <c r="M8" s="12">
        <f t="shared" si="0"/>
        <v>36165616</v>
      </c>
      <c r="N8" s="12">
        <f t="shared" si="0"/>
        <v>12869546</v>
      </c>
      <c r="O8" s="12">
        <f t="shared" si="0"/>
        <v>0</v>
      </c>
      <c r="P8" s="12">
        <f t="shared" si="0"/>
        <v>49685162</v>
      </c>
      <c r="Q8" s="13">
        <f t="shared" si="0"/>
        <v>72758795</v>
      </c>
      <c r="R8" s="14"/>
    </row>
    <row r="9" spans="1:18" ht="16.5">
      <c r="A9" s="15">
        <v>1</v>
      </c>
      <c r="B9" s="16"/>
      <c r="C9" s="16"/>
      <c r="D9" s="16"/>
      <c r="E9" s="17" t="s">
        <v>52</v>
      </c>
      <c r="F9" s="18">
        <f>SUM(F10,F13,F16,F19,F22,F25)</f>
        <v>560</v>
      </c>
      <c r="G9" s="18">
        <f aca="true" t="shared" si="1" ref="G9:L9">SUM(G10,G13,G16,G19,G22,G25)</f>
        <v>30640</v>
      </c>
      <c r="H9" s="18">
        <f t="shared" si="1"/>
        <v>14498221</v>
      </c>
      <c r="I9" s="19">
        <f t="shared" si="1"/>
        <v>0</v>
      </c>
      <c r="J9" s="20">
        <f t="shared" si="1"/>
        <v>0</v>
      </c>
      <c r="K9" s="18">
        <f>SUM(F9:J9)</f>
        <v>14529421</v>
      </c>
      <c r="L9" s="18">
        <f t="shared" si="1"/>
        <v>0</v>
      </c>
      <c r="M9" s="18">
        <f>SUM(M10,M13,M16,M19,M22,M25)</f>
        <v>26602430</v>
      </c>
      <c r="N9" s="18">
        <f>SUM(N10,N13,N16,N19,N22,N25)</f>
        <v>0</v>
      </c>
      <c r="O9" s="18">
        <f>SUM(O10,O13,O16,O19,O22,O25)</f>
        <v>0</v>
      </c>
      <c r="P9" s="18">
        <f>SUM(L9:O9)</f>
        <v>26602430</v>
      </c>
      <c r="Q9" s="19">
        <f>SUM(K9:O9)</f>
        <v>41131851</v>
      </c>
      <c r="R9" s="14"/>
    </row>
    <row r="10" spans="1:18" ht="16.5">
      <c r="A10" s="15"/>
      <c r="B10" s="21">
        <v>1</v>
      </c>
      <c r="C10" s="21"/>
      <c r="D10" s="21"/>
      <c r="E10" s="22" t="s">
        <v>53</v>
      </c>
      <c r="F10" s="18">
        <f>F11</f>
        <v>0</v>
      </c>
      <c r="G10" s="18">
        <f aca="true" t="shared" si="2" ref="G10:O11">G11</f>
        <v>0</v>
      </c>
      <c r="H10" s="18">
        <f t="shared" si="2"/>
        <v>14348176</v>
      </c>
      <c r="I10" s="19">
        <f t="shared" si="2"/>
        <v>0</v>
      </c>
      <c r="J10" s="20">
        <f t="shared" si="2"/>
        <v>0</v>
      </c>
      <c r="K10" s="18">
        <f aca="true" t="shared" si="3" ref="K10:K92">SUM(F10:J10)</f>
        <v>14348176</v>
      </c>
      <c r="L10" s="18">
        <f t="shared" si="2"/>
        <v>0</v>
      </c>
      <c r="M10" s="18">
        <f t="shared" si="2"/>
        <v>26574430</v>
      </c>
      <c r="N10" s="18">
        <f t="shared" si="2"/>
        <v>0</v>
      </c>
      <c r="O10" s="18">
        <f t="shared" si="2"/>
        <v>0</v>
      </c>
      <c r="P10" s="18">
        <f aca="true" t="shared" si="4" ref="P10:P69">SUM(L10:O10)</f>
        <v>26574430</v>
      </c>
      <c r="Q10" s="19">
        <f aca="true" t="shared" si="5" ref="Q10:Q92">SUM(K10:O10)</f>
        <v>40922606</v>
      </c>
      <c r="R10" s="14"/>
    </row>
    <row r="11" spans="1:18" ht="16.5">
      <c r="A11" s="15"/>
      <c r="B11" s="21"/>
      <c r="C11" s="21"/>
      <c r="D11" s="21"/>
      <c r="E11" s="23" t="s">
        <v>51</v>
      </c>
      <c r="F11" s="18">
        <f>F12</f>
        <v>0</v>
      </c>
      <c r="G11" s="18">
        <f t="shared" si="2"/>
        <v>0</v>
      </c>
      <c r="H11" s="18">
        <f t="shared" si="2"/>
        <v>14348176</v>
      </c>
      <c r="I11" s="19">
        <f t="shared" si="2"/>
        <v>0</v>
      </c>
      <c r="J11" s="20">
        <f t="shared" si="2"/>
        <v>0</v>
      </c>
      <c r="K11" s="18">
        <f t="shared" si="3"/>
        <v>14348176</v>
      </c>
      <c r="L11" s="18">
        <f t="shared" si="2"/>
        <v>0</v>
      </c>
      <c r="M11" s="18">
        <f t="shared" si="2"/>
        <v>26574430</v>
      </c>
      <c r="N11" s="18">
        <f t="shared" si="2"/>
        <v>0</v>
      </c>
      <c r="O11" s="18">
        <f t="shared" si="2"/>
        <v>0</v>
      </c>
      <c r="P11" s="18">
        <f t="shared" si="4"/>
        <v>26574430</v>
      </c>
      <c r="Q11" s="19">
        <f t="shared" si="5"/>
        <v>40922606</v>
      </c>
      <c r="R11" s="14"/>
    </row>
    <row r="12" spans="1:18" ht="16.5">
      <c r="A12" s="15"/>
      <c r="B12" s="21"/>
      <c r="C12" s="21">
        <v>1</v>
      </c>
      <c r="D12" s="21"/>
      <c r="E12" s="24" t="s">
        <v>54</v>
      </c>
      <c r="F12" s="18">
        <v>0</v>
      </c>
      <c r="G12" s="18">
        <v>0</v>
      </c>
      <c r="H12" s="18">
        <v>14348176</v>
      </c>
      <c r="I12" s="19">
        <v>0</v>
      </c>
      <c r="J12" s="20">
        <v>0</v>
      </c>
      <c r="K12" s="18">
        <f t="shared" si="3"/>
        <v>14348176</v>
      </c>
      <c r="L12" s="18">
        <v>0</v>
      </c>
      <c r="M12" s="18">
        <v>26574430</v>
      </c>
      <c r="N12" s="18">
        <v>0</v>
      </c>
      <c r="O12" s="18">
        <v>0</v>
      </c>
      <c r="P12" s="18">
        <f t="shared" si="4"/>
        <v>26574430</v>
      </c>
      <c r="Q12" s="19">
        <f t="shared" si="5"/>
        <v>40922606</v>
      </c>
      <c r="R12" s="14"/>
    </row>
    <row r="13" spans="1:18" ht="16.5">
      <c r="A13" s="15"/>
      <c r="B13" s="21">
        <v>2</v>
      </c>
      <c r="C13" s="21"/>
      <c r="D13" s="21"/>
      <c r="E13" s="22" t="s">
        <v>55</v>
      </c>
      <c r="F13" s="18">
        <f aca="true" t="shared" si="6" ref="F13:J14">F14</f>
        <v>0</v>
      </c>
      <c r="G13" s="18">
        <f t="shared" si="6"/>
        <v>0</v>
      </c>
      <c r="H13" s="18">
        <f t="shared" si="6"/>
        <v>0</v>
      </c>
      <c r="I13" s="19">
        <f t="shared" si="6"/>
        <v>0</v>
      </c>
      <c r="J13" s="20">
        <f t="shared" si="6"/>
        <v>0</v>
      </c>
      <c r="K13" s="18">
        <f t="shared" si="3"/>
        <v>0</v>
      </c>
      <c r="L13" s="18">
        <f aca="true" t="shared" si="7" ref="L13:O14">L14</f>
        <v>0</v>
      </c>
      <c r="M13" s="18">
        <f t="shared" si="7"/>
        <v>20000</v>
      </c>
      <c r="N13" s="18">
        <f t="shared" si="7"/>
        <v>0</v>
      </c>
      <c r="O13" s="18">
        <f t="shared" si="7"/>
        <v>0</v>
      </c>
      <c r="P13" s="18">
        <f t="shared" si="4"/>
        <v>20000</v>
      </c>
      <c r="Q13" s="19">
        <f t="shared" si="5"/>
        <v>20000</v>
      </c>
      <c r="R13" s="14"/>
    </row>
    <row r="14" spans="1:18" ht="16.5">
      <c r="A14" s="15"/>
      <c r="B14" s="21"/>
      <c r="C14" s="21"/>
      <c r="D14" s="21"/>
      <c r="E14" s="23" t="s">
        <v>27</v>
      </c>
      <c r="F14" s="18">
        <f t="shared" si="6"/>
        <v>0</v>
      </c>
      <c r="G14" s="18">
        <f t="shared" si="6"/>
        <v>0</v>
      </c>
      <c r="H14" s="18">
        <f t="shared" si="6"/>
        <v>0</v>
      </c>
      <c r="I14" s="19">
        <f t="shared" si="6"/>
        <v>0</v>
      </c>
      <c r="J14" s="20">
        <f t="shared" si="6"/>
        <v>0</v>
      </c>
      <c r="K14" s="18">
        <f t="shared" si="3"/>
        <v>0</v>
      </c>
      <c r="L14" s="18">
        <f t="shared" si="7"/>
        <v>0</v>
      </c>
      <c r="M14" s="18">
        <f t="shared" si="7"/>
        <v>20000</v>
      </c>
      <c r="N14" s="18">
        <f t="shared" si="7"/>
        <v>0</v>
      </c>
      <c r="O14" s="18">
        <f t="shared" si="7"/>
        <v>0</v>
      </c>
      <c r="P14" s="18">
        <f t="shared" si="4"/>
        <v>20000</v>
      </c>
      <c r="Q14" s="19">
        <f t="shared" si="5"/>
        <v>20000</v>
      </c>
      <c r="R14" s="14"/>
    </row>
    <row r="15" spans="1:18" ht="16.5">
      <c r="A15" s="15"/>
      <c r="B15" s="21"/>
      <c r="C15" s="21">
        <v>1</v>
      </c>
      <c r="D15" s="21"/>
      <c r="E15" s="25" t="s">
        <v>56</v>
      </c>
      <c r="F15" s="18"/>
      <c r="G15" s="18"/>
      <c r="H15" s="18"/>
      <c r="I15" s="19"/>
      <c r="J15" s="20"/>
      <c r="K15" s="18">
        <f t="shared" si="3"/>
        <v>0</v>
      </c>
      <c r="L15" s="18"/>
      <c r="M15" s="18">
        <v>20000</v>
      </c>
      <c r="N15" s="18"/>
      <c r="O15" s="18"/>
      <c r="P15" s="18">
        <f t="shared" si="4"/>
        <v>20000</v>
      </c>
      <c r="Q15" s="19">
        <f t="shared" si="5"/>
        <v>20000</v>
      </c>
      <c r="R15" s="14"/>
    </row>
    <row r="16" spans="1:18" ht="16.5">
      <c r="A16" s="15"/>
      <c r="B16" s="21">
        <v>3</v>
      </c>
      <c r="C16" s="21"/>
      <c r="D16" s="21"/>
      <c r="E16" s="26" t="s">
        <v>57</v>
      </c>
      <c r="F16" s="18">
        <f aca="true" t="shared" si="8" ref="F16:J17">F17</f>
        <v>0</v>
      </c>
      <c r="G16" s="18">
        <f t="shared" si="8"/>
        <v>0</v>
      </c>
      <c r="H16" s="18">
        <f t="shared" si="8"/>
        <v>0</v>
      </c>
      <c r="I16" s="19">
        <f t="shared" si="8"/>
        <v>0</v>
      </c>
      <c r="J16" s="20">
        <f t="shared" si="8"/>
        <v>0</v>
      </c>
      <c r="K16" s="18">
        <f t="shared" si="3"/>
        <v>0</v>
      </c>
      <c r="L16" s="18">
        <f>L17</f>
        <v>0</v>
      </c>
      <c r="M16" s="18">
        <f aca="true" t="shared" si="9" ref="M16:O17">M17</f>
        <v>8000</v>
      </c>
      <c r="N16" s="18">
        <f t="shared" si="9"/>
        <v>0</v>
      </c>
      <c r="O16" s="18">
        <f t="shared" si="9"/>
        <v>0</v>
      </c>
      <c r="P16" s="18">
        <f t="shared" si="4"/>
        <v>8000</v>
      </c>
      <c r="Q16" s="19">
        <f t="shared" si="5"/>
        <v>8000</v>
      </c>
      <c r="R16" s="14"/>
    </row>
    <row r="17" spans="1:18" ht="16.5">
      <c r="A17" s="15"/>
      <c r="B17" s="21"/>
      <c r="C17" s="21"/>
      <c r="D17" s="21"/>
      <c r="E17" s="27" t="s">
        <v>58</v>
      </c>
      <c r="F17" s="18">
        <f t="shared" si="8"/>
        <v>0</v>
      </c>
      <c r="G17" s="18">
        <f t="shared" si="8"/>
        <v>0</v>
      </c>
      <c r="H17" s="18">
        <f t="shared" si="8"/>
        <v>0</v>
      </c>
      <c r="I17" s="19">
        <f t="shared" si="8"/>
        <v>0</v>
      </c>
      <c r="J17" s="20">
        <f t="shared" si="8"/>
        <v>0</v>
      </c>
      <c r="K17" s="18">
        <f t="shared" si="3"/>
        <v>0</v>
      </c>
      <c r="L17" s="18">
        <f>L18</f>
        <v>0</v>
      </c>
      <c r="M17" s="18">
        <f t="shared" si="9"/>
        <v>8000</v>
      </c>
      <c r="N17" s="18">
        <f t="shared" si="9"/>
        <v>0</v>
      </c>
      <c r="O17" s="18">
        <f t="shared" si="9"/>
        <v>0</v>
      </c>
      <c r="P17" s="18">
        <f t="shared" si="4"/>
        <v>8000</v>
      </c>
      <c r="Q17" s="19">
        <f t="shared" si="5"/>
        <v>8000</v>
      </c>
      <c r="R17" s="14"/>
    </row>
    <row r="18" spans="1:18" ht="16.5">
      <c r="A18" s="15"/>
      <c r="B18" s="21"/>
      <c r="C18" s="21">
        <v>1</v>
      </c>
      <c r="D18" s="21"/>
      <c r="E18" s="25" t="s">
        <v>59</v>
      </c>
      <c r="F18" s="18"/>
      <c r="G18" s="18"/>
      <c r="H18" s="18"/>
      <c r="I18" s="19"/>
      <c r="J18" s="20"/>
      <c r="K18" s="18">
        <f t="shared" si="3"/>
        <v>0</v>
      </c>
      <c r="L18" s="18"/>
      <c r="M18" s="18">
        <v>8000</v>
      </c>
      <c r="N18" s="18"/>
      <c r="O18" s="18"/>
      <c r="P18" s="18">
        <f t="shared" si="4"/>
        <v>8000</v>
      </c>
      <c r="Q18" s="19">
        <f t="shared" si="5"/>
        <v>8000</v>
      </c>
      <c r="R18" s="14"/>
    </row>
    <row r="19" spans="1:18" ht="16.5">
      <c r="A19" s="15"/>
      <c r="B19" s="21">
        <v>4</v>
      </c>
      <c r="C19" s="21"/>
      <c r="D19" s="21"/>
      <c r="E19" s="26" t="s">
        <v>60</v>
      </c>
      <c r="F19" s="18">
        <f>F20</f>
        <v>0</v>
      </c>
      <c r="G19" s="18">
        <f aca="true" t="shared" si="10" ref="G19:J20">G20</f>
        <v>17200</v>
      </c>
      <c r="H19" s="18">
        <f t="shared" si="10"/>
        <v>0</v>
      </c>
      <c r="I19" s="19">
        <f t="shared" si="10"/>
        <v>0</v>
      </c>
      <c r="J19" s="20">
        <f t="shared" si="10"/>
        <v>0</v>
      </c>
      <c r="K19" s="18">
        <f t="shared" si="3"/>
        <v>17200</v>
      </c>
      <c r="L19" s="18">
        <f aca="true" t="shared" si="11" ref="L19:O20">L20</f>
        <v>0</v>
      </c>
      <c r="M19" s="18">
        <f t="shared" si="11"/>
        <v>0</v>
      </c>
      <c r="N19" s="18">
        <f t="shared" si="11"/>
        <v>0</v>
      </c>
      <c r="O19" s="18">
        <f t="shared" si="11"/>
        <v>0</v>
      </c>
      <c r="P19" s="18">
        <f t="shared" si="4"/>
        <v>0</v>
      </c>
      <c r="Q19" s="19">
        <f t="shared" si="5"/>
        <v>17200</v>
      </c>
      <c r="R19" s="14"/>
    </row>
    <row r="20" spans="1:18" ht="16.5">
      <c r="A20" s="15"/>
      <c r="B20" s="21"/>
      <c r="C20" s="21"/>
      <c r="D20" s="21"/>
      <c r="E20" s="27" t="s">
        <v>61</v>
      </c>
      <c r="F20" s="18">
        <f>F21</f>
        <v>0</v>
      </c>
      <c r="G20" s="18">
        <f t="shared" si="10"/>
        <v>17200</v>
      </c>
      <c r="H20" s="18">
        <f t="shared" si="10"/>
        <v>0</v>
      </c>
      <c r="I20" s="19">
        <f t="shared" si="10"/>
        <v>0</v>
      </c>
      <c r="J20" s="20">
        <f t="shared" si="10"/>
        <v>0</v>
      </c>
      <c r="K20" s="18">
        <f t="shared" si="3"/>
        <v>17200</v>
      </c>
      <c r="L20" s="18">
        <f t="shared" si="11"/>
        <v>0</v>
      </c>
      <c r="M20" s="18">
        <f t="shared" si="11"/>
        <v>0</v>
      </c>
      <c r="N20" s="18">
        <f t="shared" si="11"/>
        <v>0</v>
      </c>
      <c r="O20" s="18">
        <f t="shared" si="11"/>
        <v>0</v>
      </c>
      <c r="P20" s="18">
        <f t="shared" si="4"/>
        <v>0</v>
      </c>
      <c r="Q20" s="19">
        <f t="shared" si="5"/>
        <v>17200</v>
      </c>
      <c r="R20" s="14"/>
    </row>
    <row r="21" spans="1:18" ht="16.5">
      <c r="A21" s="15"/>
      <c r="B21" s="21"/>
      <c r="C21" s="21">
        <v>1</v>
      </c>
      <c r="D21" s="21"/>
      <c r="E21" s="25" t="s">
        <v>62</v>
      </c>
      <c r="F21" s="18"/>
      <c r="G21" s="18">
        <v>17200</v>
      </c>
      <c r="H21" s="18"/>
      <c r="I21" s="19"/>
      <c r="J21" s="20"/>
      <c r="K21" s="18">
        <f t="shared" si="3"/>
        <v>17200</v>
      </c>
      <c r="L21" s="18"/>
      <c r="M21" s="18"/>
      <c r="N21" s="18"/>
      <c r="O21" s="18"/>
      <c r="P21" s="18">
        <f t="shared" si="4"/>
        <v>0</v>
      </c>
      <c r="Q21" s="19">
        <f t="shared" si="5"/>
        <v>17200</v>
      </c>
      <c r="R21" s="14"/>
    </row>
    <row r="22" spans="1:18" ht="16.5">
      <c r="A22" s="15"/>
      <c r="B22" s="21">
        <v>5</v>
      </c>
      <c r="C22" s="21"/>
      <c r="D22" s="21"/>
      <c r="E22" s="26" t="s">
        <v>63</v>
      </c>
      <c r="F22" s="18">
        <f aca="true" t="shared" si="12" ref="F22:J23">F23</f>
        <v>0</v>
      </c>
      <c r="G22" s="18">
        <f t="shared" si="12"/>
        <v>0</v>
      </c>
      <c r="H22" s="18">
        <f t="shared" si="12"/>
        <v>125000</v>
      </c>
      <c r="I22" s="19">
        <f t="shared" si="12"/>
        <v>0</v>
      </c>
      <c r="J22" s="20">
        <f t="shared" si="12"/>
        <v>0</v>
      </c>
      <c r="K22" s="18">
        <f aca="true" t="shared" si="13" ref="K22:K28">SUM(F22:J22)</f>
        <v>125000</v>
      </c>
      <c r="L22" s="18">
        <f aca="true" t="shared" si="14" ref="L22:O23">L23</f>
        <v>0</v>
      </c>
      <c r="M22" s="18">
        <f t="shared" si="14"/>
        <v>0</v>
      </c>
      <c r="N22" s="18">
        <f t="shared" si="14"/>
        <v>0</v>
      </c>
      <c r="O22" s="18">
        <f t="shared" si="14"/>
        <v>0</v>
      </c>
      <c r="P22" s="18">
        <f t="shared" si="4"/>
        <v>0</v>
      </c>
      <c r="Q22" s="19">
        <f aca="true" t="shared" si="15" ref="Q22:Q28">SUM(K22:O22)</f>
        <v>125000</v>
      </c>
      <c r="R22" s="14"/>
    </row>
    <row r="23" spans="1:18" ht="16.5">
      <c r="A23" s="15"/>
      <c r="B23" s="21"/>
      <c r="C23" s="21"/>
      <c r="D23" s="21"/>
      <c r="E23" s="27" t="s">
        <v>51</v>
      </c>
      <c r="F23" s="18">
        <f t="shared" si="12"/>
        <v>0</v>
      </c>
      <c r="G23" s="18">
        <f t="shared" si="12"/>
        <v>0</v>
      </c>
      <c r="H23" s="18">
        <f t="shared" si="12"/>
        <v>125000</v>
      </c>
      <c r="I23" s="19">
        <f t="shared" si="12"/>
        <v>0</v>
      </c>
      <c r="J23" s="20">
        <f t="shared" si="12"/>
        <v>0</v>
      </c>
      <c r="K23" s="18">
        <f t="shared" si="13"/>
        <v>125000</v>
      </c>
      <c r="L23" s="18">
        <f t="shared" si="14"/>
        <v>0</v>
      </c>
      <c r="M23" s="18">
        <f t="shared" si="14"/>
        <v>0</v>
      </c>
      <c r="N23" s="18">
        <f t="shared" si="14"/>
        <v>0</v>
      </c>
      <c r="O23" s="18">
        <f t="shared" si="14"/>
        <v>0</v>
      </c>
      <c r="P23" s="18">
        <f t="shared" si="4"/>
        <v>0</v>
      </c>
      <c r="Q23" s="19">
        <f t="shared" si="15"/>
        <v>125000</v>
      </c>
      <c r="R23" s="14"/>
    </row>
    <row r="24" spans="1:18" ht="16.5">
      <c r="A24" s="15"/>
      <c r="B24" s="21"/>
      <c r="C24" s="21">
        <v>1</v>
      </c>
      <c r="D24" s="21"/>
      <c r="E24" s="25" t="s">
        <v>64</v>
      </c>
      <c r="F24" s="18"/>
      <c r="G24" s="18"/>
      <c r="H24" s="18">
        <v>125000</v>
      </c>
      <c r="I24" s="19"/>
      <c r="J24" s="20"/>
      <c r="K24" s="18">
        <f t="shared" si="13"/>
        <v>125000</v>
      </c>
      <c r="L24" s="18"/>
      <c r="M24" s="18"/>
      <c r="N24" s="18"/>
      <c r="O24" s="18"/>
      <c r="P24" s="18">
        <f t="shared" si="4"/>
        <v>0</v>
      </c>
      <c r="Q24" s="19">
        <f t="shared" si="15"/>
        <v>125000</v>
      </c>
      <c r="R24" s="14"/>
    </row>
    <row r="25" spans="1:18" s="29" customFormat="1" ht="16.5">
      <c r="A25" s="15"/>
      <c r="B25" s="21">
        <v>6</v>
      </c>
      <c r="C25" s="21"/>
      <c r="D25" s="21"/>
      <c r="E25" s="28" t="s">
        <v>65</v>
      </c>
      <c r="F25" s="18">
        <f>F26</f>
        <v>560</v>
      </c>
      <c r="G25" s="18">
        <f>G26</f>
        <v>13440</v>
      </c>
      <c r="H25" s="18">
        <f>H26</f>
        <v>25045</v>
      </c>
      <c r="I25" s="19">
        <f>I26</f>
        <v>0</v>
      </c>
      <c r="J25" s="20">
        <f>J26</f>
        <v>0</v>
      </c>
      <c r="K25" s="18">
        <f t="shared" si="13"/>
        <v>39045</v>
      </c>
      <c r="L25" s="18">
        <f>L26</f>
        <v>0</v>
      </c>
      <c r="M25" s="18">
        <f>M26</f>
        <v>0</v>
      </c>
      <c r="N25" s="18">
        <f>N26</f>
        <v>0</v>
      </c>
      <c r="O25" s="18">
        <f>O26</f>
        <v>0</v>
      </c>
      <c r="P25" s="18">
        <f t="shared" si="4"/>
        <v>0</v>
      </c>
      <c r="Q25" s="19">
        <f t="shared" si="15"/>
        <v>39045</v>
      </c>
      <c r="R25" s="14"/>
    </row>
    <row r="26" spans="1:18" s="29" customFormat="1" ht="16.5">
      <c r="A26" s="15"/>
      <c r="B26" s="21"/>
      <c r="C26" s="21" t="s">
        <v>66</v>
      </c>
      <c r="D26" s="21"/>
      <c r="E26" s="30" t="s">
        <v>51</v>
      </c>
      <c r="F26" s="18">
        <f>F27+F28</f>
        <v>560</v>
      </c>
      <c r="G26" s="18">
        <f aca="true" t="shared" si="16" ref="G26:L26">G27+G28</f>
        <v>13440</v>
      </c>
      <c r="H26" s="18">
        <f t="shared" si="16"/>
        <v>25045</v>
      </c>
      <c r="I26" s="19">
        <f t="shared" si="16"/>
        <v>0</v>
      </c>
      <c r="J26" s="20">
        <f t="shared" si="16"/>
        <v>0</v>
      </c>
      <c r="K26" s="18">
        <f t="shared" si="13"/>
        <v>39045</v>
      </c>
      <c r="L26" s="18">
        <f t="shared" si="16"/>
        <v>0</v>
      </c>
      <c r="M26" s="18">
        <f>M27+M28</f>
        <v>0</v>
      </c>
      <c r="N26" s="18">
        <f>N27+N28</f>
        <v>0</v>
      </c>
      <c r="O26" s="18">
        <f>O27+O28</f>
        <v>0</v>
      </c>
      <c r="P26" s="18">
        <f t="shared" si="4"/>
        <v>0</v>
      </c>
      <c r="Q26" s="19">
        <f t="shared" si="15"/>
        <v>39045</v>
      </c>
      <c r="R26" s="14"/>
    </row>
    <row r="27" spans="1:18" s="29" customFormat="1" ht="16.5">
      <c r="A27" s="15"/>
      <c r="B27" s="21"/>
      <c r="C27" s="21">
        <v>1</v>
      </c>
      <c r="D27" s="21"/>
      <c r="E27" s="24" t="s">
        <v>67</v>
      </c>
      <c r="F27" s="18">
        <v>0</v>
      </c>
      <c r="G27" s="18">
        <v>0</v>
      </c>
      <c r="H27" s="18">
        <v>15045</v>
      </c>
      <c r="I27" s="19"/>
      <c r="J27" s="20"/>
      <c r="K27" s="18">
        <f t="shared" si="13"/>
        <v>15045</v>
      </c>
      <c r="L27" s="18"/>
      <c r="M27" s="18"/>
      <c r="N27" s="18"/>
      <c r="O27" s="18"/>
      <c r="P27" s="18">
        <f t="shared" si="4"/>
        <v>0</v>
      </c>
      <c r="Q27" s="19">
        <f t="shared" si="15"/>
        <v>15045</v>
      </c>
      <c r="R27" s="14"/>
    </row>
    <row r="28" spans="1:18" s="29" customFormat="1" ht="16.5">
      <c r="A28" s="15"/>
      <c r="B28" s="21"/>
      <c r="C28" s="21">
        <v>2</v>
      </c>
      <c r="D28" s="21"/>
      <c r="E28" s="24" t="s">
        <v>68</v>
      </c>
      <c r="F28" s="18">
        <v>560</v>
      </c>
      <c r="G28" s="18">
        <v>13440</v>
      </c>
      <c r="H28" s="18">
        <v>10000</v>
      </c>
      <c r="I28" s="19"/>
      <c r="J28" s="20"/>
      <c r="K28" s="18">
        <f t="shared" si="13"/>
        <v>24000</v>
      </c>
      <c r="L28" s="18"/>
      <c r="M28" s="18"/>
      <c r="N28" s="18"/>
      <c r="O28" s="18"/>
      <c r="P28" s="18">
        <f t="shared" si="4"/>
        <v>0</v>
      </c>
      <c r="Q28" s="19">
        <f t="shared" si="15"/>
        <v>24000</v>
      </c>
      <c r="R28" s="14"/>
    </row>
    <row r="29" spans="1:18" s="34" customFormat="1" ht="16.5">
      <c r="A29" s="31">
        <v>2</v>
      </c>
      <c r="B29" s="32"/>
      <c r="C29" s="32"/>
      <c r="D29" s="32"/>
      <c r="E29" s="33" t="s">
        <v>69</v>
      </c>
      <c r="F29" s="18">
        <f>F30+F35+F38+F41</f>
        <v>20163</v>
      </c>
      <c r="G29" s="18">
        <f>G30+G35+G38+G41</f>
        <v>248187</v>
      </c>
      <c r="H29" s="18">
        <f>H30+H35+H38+H41</f>
        <v>1645900</v>
      </c>
      <c r="I29" s="19">
        <f>I30+I35+I38+I41</f>
        <v>0</v>
      </c>
      <c r="J29" s="20">
        <f>J30+J35+J38+J41</f>
        <v>0</v>
      </c>
      <c r="K29" s="18">
        <f t="shared" si="3"/>
        <v>1914250</v>
      </c>
      <c r="L29" s="18">
        <f>L30+L35+L38+L41</f>
        <v>650000</v>
      </c>
      <c r="M29" s="18">
        <f>M30+M35+M38+M41</f>
        <v>436648</v>
      </c>
      <c r="N29" s="18">
        <f>N30+N35+N38+N41</f>
        <v>0</v>
      </c>
      <c r="O29" s="18">
        <f>O30+O35+O38+O41</f>
        <v>0</v>
      </c>
      <c r="P29" s="18">
        <f t="shared" si="4"/>
        <v>1086648</v>
      </c>
      <c r="Q29" s="19">
        <f t="shared" si="5"/>
        <v>3000898</v>
      </c>
      <c r="R29" s="14"/>
    </row>
    <row r="30" spans="1:18" s="34" customFormat="1" ht="16.5">
      <c r="A30" s="31"/>
      <c r="B30" s="32">
        <v>1</v>
      </c>
      <c r="C30" s="32"/>
      <c r="D30" s="32"/>
      <c r="E30" s="35" t="s">
        <v>70</v>
      </c>
      <c r="F30" s="18">
        <f>F31+F33</f>
        <v>2500</v>
      </c>
      <c r="G30" s="18">
        <f>G31+G33</f>
        <v>3010</v>
      </c>
      <c r="H30" s="18">
        <f>H31+H33</f>
        <v>1630928</v>
      </c>
      <c r="I30" s="19">
        <f>I31+I33</f>
        <v>0</v>
      </c>
      <c r="J30" s="20">
        <f>J31+J33</f>
        <v>0</v>
      </c>
      <c r="K30" s="18">
        <f t="shared" si="3"/>
        <v>1636438</v>
      </c>
      <c r="L30" s="18">
        <f>L31+L33</f>
        <v>0</v>
      </c>
      <c r="M30" s="18">
        <f>M31+M33</f>
        <v>0</v>
      </c>
      <c r="N30" s="18">
        <f>N31+N33</f>
        <v>0</v>
      </c>
      <c r="O30" s="18">
        <f>O31+O33</f>
        <v>0</v>
      </c>
      <c r="P30" s="18">
        <f t="shared" si="4"/>
        <v>0</v>
      </c>
      <c r="Q30" s="19">
        <f t="shared" si="5"/>
        <v>1636438</v>
      </c>
      <c r="R30" s="14"/>
    </row>
    <row r="31" spans="1:18" s="34" customFormat="1" ht="16.5">
      <c r="A31" s="31"/>
      <c r="B31" s="32"/>
      <c r="C31" s="32"/>
      <c r="D31" s="32"/>
      <c r="E31" s="23" t="s">
        <v>28</v>
      </c>
      <c r="F31" s="18">
        <f>SUM(F32:F32)</f>
        <v>2500</v>
      </c>
      <c r="G31" s="18">
        <f>SUM(G32:G32)</f>
        <v>3010</v>
      </c>
      <c r="H31" s="18">
        <f>SUM(H32:H32)</f>
        <v>0</v>
      </c>
      <c r="I31" s="19">
        <f>SUM(I32:I32)</f>
        <v>0</v>
      </c>
      <c r="J31" s="20">
        <f>SUM(J32:J32)</f>
        <v>0</v>
      </c>
      <c r="K31" s="18">
        <f t="shared" si="3"/>
        <v>5510</v>
      </c>
      <c r="L31" s="18">
        <f>SUM(L32:L32)</f>
        <v>0</v>
      </c>
      <c r="M31" s="18">
        <f>SUM(M32:M32)</f>
        <v>0</v>
      </c>
      <c r="N31" s="18">
        <f>SUM(N32:N32)</f>
        <v>0</v>
      </c>
      <c r="O31" s="18">
        <f>SUM(O32:O32)</f>
        <v>0</v>
      </c>
      <c r="P31" s="18">
        <f t="shared" si="4"/>
        <v>0</v>
      </c>
      <c r="Q31" s="19">
        <f t="shared" si="5"/>
        <v>5510</v>
      </c>
      <c r="R31" s="14"/>
    </row>
    <row r="32" spans="1:18" s="34" customFormat="1" ht="16.5">
      <c r="A32" s="31"/>
      <c r="B32" s="32"/>
      <c r="C32" s="32">
        <v>1</v>
      </c>
      <c r="D32" s="32"/>
      <c r="E32" s="24" t="s">
        <v>71</v>
      </c>
      <c r="F32" s="18">
        <v>2500</v>
      </c>
      <c r="G32" s="18">
        <v>3010</v>
      </c>
      <c r="H32" s="18">
        <v>0</v>
      </c>
      <c r="I32" s="19"/>
      <c r="J32" s="20"/>
      <c r="K32" s="18">
        <f t="shared" si="3"/>
        <v>5510</v>
      </c>
      <c r="L32" s="18"/>
      <c r="M32" s="18"/>
      <c r="N32" s="18"/>
      <c r="O32" s="18"/>
      <c r="P32" s="18">
        <f t="shared" si="4"/>
        <v>0</v>
      </c>
      <c r="Q32" s="19">
        <f t="shared" si="5"/>
        <v>5510</v>
      </c>
      <c r="R32" s="14"/>
    </row>
    <row r="33" spans="1:18" s="34" customFormat="1" ht="16.5">
      <c r="A33" s="31"/>
      <c r="B33" s="32"/>
      <c r="C33" s="32"/>
      <c r="D33" s="32"/>
      <c r="E33" s="23" t="s">
        <v>29</v>
      </c>
      <c r="F33" s="18">
        <f aca="true" t="shared" si="17" ref="F33:O33">F34</f>
        <v>0</v>
      </c>
      <c r="G33" s="18">
        <f t="shared" si="17"/>
        <v>0</v>
      </c>
      <c r="H33" s="18">
        <f t="shared" si="17"/>
        <v>1630928</v>
      </c>
      <c r="I33" s="19">
        <f t="shared" si="17"/>
        <v>0</v>
      </c>
      <c r="J33" s="20">
        <f t="shared" si="17"/>
        <v>0</v>
      </c>
      <c r="K33" s="18">
        <f t="shared" si="3"/>
        <v>1630928</v>
      </c>
      <c r="L33" s="18">
        <f t="shared" si="17"/>
        <v>0</v>
      </c>
      <c r="M33" s="18">
        <f t="shared" si="17"/>
        <v>0</v>
      </c>
      <c r="N33" s="18">
        <f t="shared" si="17"/>
        <v>0</v>
      </c>
      <c r="O33" s="18">
        <f t="shared" si="17"/>
        <v>0</v>
      </c>
      <c r="P33" s="18">
        <f t="shared" si="4"/>
        <v>0</v>
      </c>
      <c r="Q33" s="19">
        <f t="shared" si="5"/>
        <v>1630928</v>
      </c>
      <c r="R33" s="14"/>
    </row>
    <row r="34" spans="1:18" s="34" customFormat="1" ht="16.5">
      <c r="A34" s="31"/>
      <c r="B34" s="32"/>
      <c r="C34" s="32">
        <v>2</v>
      </c>
      <c r="D34" s="32"/>
      <c r="E34" s="24" t="s">
        <v>72</v>
      </c>
      <c r="F34" s="18"/>
      <c r="G34" s="18"/>
      <c r="H34" s="18">
        <v>1630928</v>
      </c>
      <c r="I34" s="19"/>
      <c r="J34" s="20"/>
      <c r="K34" s="18">
        <f t="shared" si="3"/>
        <v>1630928</v>
      </c>
      <c r="L34" s="18"/>
      <c r="M34" s="18"/>
      <c r="N34" s="18"/>
      <c r="O34" s="18"/>
      <c r="P34" s="18">
        <f t="shared" si="4"/>
        <v>0</v>
      </c>
      <c r="Q34" s="19">
        <f t="shared" si="5"/>
        <v>1630928</v>
      </c>
      <c r="R34" s="14"/>
    </row>
    <row r="35" spans="1:18" s="34" customFormat="1" ht="16.5">
      <c r="A35" s="31"/>
      <c r="B35" s="32">
        <v>2</v>
      </c>
      <c r="C35" s="32"/>
      <c r="D35" s="32"/>
      <c r="E35" s="22" t="s">
        <v>73</v>
      </c>
      <c r="F35" s="18">
        <f>F36</f>
        <v>16903</v>
      </c>
      <c r="G35" s="18">
        <f aca="true" t="shared" si="18" ref="G35:J36">G36</f>
        <v>46827</v>
      </c>
      <c r="H35" s="18">
        <f t="shared" si="18"/>
        <v>0</v>
      </c>
      <c r="I35" s="19">
        <f t="shared" si="18"/>
        <v>0</v>
      </c>
      <c r="J35" s="20">
        <f t="shared" si="18"/>
        <v>0</v>
      </c>
      <c r="K35" s="18">
        <f t="shared" si="3"/>
        <v>63730</v>
      </c>
      <c r="L35" s="18">
        <f aca="true" t="shared" si="19" ref="L35:O36">L36</f>
        <v>0</v>
      </c>
      <c r="M35" s="18">
        <f t="shared" si="19"/>
        <v>21780</v>
      </c>
      <c r="N35" s="18">
        <f t="shared" si="19"/>
        <v>0</v>
      </c>
      <c r="O35" s="18">
        <f t="shared" si="19"/>
        <v>0</v>
      </c>
      <c r="P35" s="18">
        <f t="shared" si="4"/>
        <v>21780</v>
      </c>
      <c r="Q35" s="19">
        <f t="shared" si="5"/>
        <v>85510</v>
      </c>
      <c r="R35" s="14"/>
    </row>
    <row r="36" spans="1:18" s="34" customFormat="1" ht="16.5">
      <c r="A36" s="31"/>
      <c r="B36" s="32"/>
      <c r="C36" s="32"/>
      <c r="D36" s="32"/>
      <c r="E36" s="23" t="s">
        <v>28</v>
      </c>
      <c r="F36" s="18">
        <f>F37</f>
        <v>16903</v>
      </c>
      <c r="G36" s="18">
        <f>G37</f>
        <v>46827</v>
      </c>
      <c r="H36" s="18">
        <f t="shared" si="18"/>
        <v>0</v>
      </c>
      <c r="I36" s="19">
        <f t="shared" si="18"/>
        <v>0</v>
      </c>
      <c r="J36" s="20">
        <f t="shared" si="18"/>
        <v>0</v>
      </c>
      <c r="K36" s="18">
        <f t="shared" si="3"/>
        <v>63730</v>
      </c>
      <c r="L36" s="18">
        <f t="shared" si="19"/>
        <v>0</v>
      </c>
      <c r="M36" s="18">
        <f>M37</f>
        <v>21780</v>
      </c>
      <c r="N36" s="18">
        <f t="shared" si="19"/>
        <v>0</v>
      </c>
      <c r="O36" s="18">
        <f t="shared" si="19"/>
        <v>0</v>
      </c>
      <c r="P36" s="18">
        <f t="shared" si="4"/>
        <v>21780</v>
      </c>
      <c r="Q36" s="19">
        <f t="shared" si="5"/>
        <v>85510</v>
      </c>
      <c r="R36" s="14"/>
    </row>
    <row r="37" spans="1:18" s="34" customFormat="1" ht="16.5">
      <c r="A37" s="31"/>
      <c r="B37" s="32"/>
      <c r="C37" s="32">
        <v>1</v>
      </c>
      <c r="D37" s="32"/>
      <c r="E37" s="24" t="s">
        <v>74</v>
      </c>
      <c r="F37" s="18">
        <v>16903</v>
      </c>
      <c r="G37" s="18">
        <v>46827</v>
      </c>
      <c r="H37" s="18">
        <v>0</v>
      </c>
      <c r="I37" s="19"/>
      <c r="J37" s="20"/>
      <c r="K37" s="18">
        <f t="shared" si="3"/>
        <v>63730</v>
      </c>
      <c r="L37" s="18"/>
      <c r="M37" s="18">
        <v>21780</v>
      </c>
      <c r="N37" s="18"/>
      <c r="O37" s="18"/>
      <c r="P37" s="18">
        <f t="shared" si="4"/>
        <v>21780</v>
      </c>
      <c r="Q37" s="19">
        <f t="shared" si="5"/>
        <v>85510</v>
      </c>
      <c r="R37" s="14"/>
    </row>
    <row r="38" spans="1:18" s="34" customFormat="1" ht="16.5">
      <c r="A38" s="31"/>
      <c r="B38" s="32">
        <v>3</v>
      </c>
      <c r="C38" s="32"/>
      <c r="D38" s="32"/>
      <c r="E38" s="35" t="s">
        <v>75</v>
      </c>
      <c r="F38" s="18">
        <f aca="true" t="shared" si="20" ref="F38:J39">F39</f>
        <v>760</v>
      </c>
      <c r="G38" s="18">
        <f t="shared" si="20"/>
        <v>198350</v>
      </c>
      <c r="H38" s="18">
        <f t="shared" si="20"/>
        <v>14972</v>
      </c>
      <c r="I38" s="19">
        <f t="shared" si="20"/>
        <v>0</v>
      </c>
      <c r="J38" s="20">
        <f t="shared" si="20"/>
        <v>0</v>
      </c>
      <c r="K38" s="18">
        <f t="shared" si="3"/>
        <v>214082</v>
      </c>
      <c r="L38" s="18">
        <f aca="true" t="shared" si="21" ref="L38:O39">L39</f>
        <v>650000</v>
      </c>
      <c r="M38" s="18">
        <f t="shared" si="21"/>
        <v>200000</v>
      </c>
      <c r="N38" s="18">
        <f t="shared" si="21"/>
        <v>0</v>
      </c>
      <c r="O38" s="18">
        <f t="shared" si="21"/>
        <v>0</v>
      </c>
      <c r="P38" s="18">
        <f t="shared" si="4"/>
        <v>850000</v>
      </c>
      <c r="Q38" s="19">
        <f t="shared" si="5"/>
        <v>1064082</v>
      </c>
      <c r="R38" s="14"/>
    </row>
    <row r="39" spans="1:18" s="34" customFormat="1" ht="16.5">
      <c r="A39" s="31"/>
      <c r="B39" s="32"/>
      <c r="C39" s="32" t="s">
        <v>66</v>
      </c>
      <c r="D39" s="32"/>
      <c r="E39" s="36" t="s">
        <v>51</v>
      </c>
      <c r="F39" s="18">
        <f t="shared" si="20"/>
        <v>760</v>
      </c>
      <c r="G39" s="18">
        <f>G40</f>
        <v>198350</v>
      </c>
      <c r="H39" s="18">
        <v>14972</v>
      </c>
      <c r="I39" s="19">
        <f t="shared" si="20"/>
        <v>0</v>
      </c>
      <c r="J39" s="20">
        <f t="shared" si="20"/>
        <v>0</v>
      </c>
      <c r="K39" s="18">
        <f t="shared" si="3"/>
        <v>214082</v>
      </c>
      <c r="L39" s="18">
        <f t="shared" si="21"/>
        <v>650000</v>
      </c>
      <c r="M39" s="18">
        <f>M40</f>
        <v>200000</v>
      </c>
      <c r="N39" s="18">
        <v>0</v>
      </c>
      <c r="O39" s="18">
        <f t="shared" si="21"/>
        <v>0</v>
      </c>
      <c r="P39" s="18">
        <f t="shared" si="4"/>
        <v>850000</v>
      </c>
      <c r="Q39" s="19">
        <f t="shared" si="5"/>
        <v>1064082</v>
      </c>
      <c r="R39" s="14"/>
    </row>
    <row r="40" spans="1:18" s="44" customFormat="1" ht="16.5">
      <c r="A40" s="38"/>
      <c r="B40" s="39"/>
      <c r="C40" s="39">
        <v>1</v>
      </c>
      <c r="D40" s="39" t="s">
        <v>66</v>
      </c>
      <c r="E40" s="82" t="s">
        <v>76</v>
      </c>
      <c r="F40" s="40">
        <v>760</v>
      </c>
      <c r="G40" s="40">
        <f>8000+190350</f>
        <v>198350</v>
      </c>
      <c r="H40" s="40">
        <v>14972</v>
      </c>
      <c r="I40" s="41"/>
      <c r="J40" s="42"/>
      <c r="K40" s="40">
        <f t="shared" si="3"/>
        <v>214082</v>
      </c>
      <c r="L40" s="40">
        <v>650000</v>
      </c>
      <c r="M40" s="40">
        <v>200000</v>
      </c>
      <c r="N40" s="40"/>
      <c r="O40" s="40"/>
      <c r="P40" s="40">
        <f t="shared" si="4"/>
        <v>850000</v>
      </c>
      <c r="Q40" s="41">
        <f t="shared" si="5"/>
        <v>1064082</v>
      </c>
      <c r="R40" s="43"/>
    </row>
    <row r="41" spans="1:18" s="81" customFormat="1" ht="16.5">
      <c r="A41" s="78"/>
      <c r="B41" s="79">
        <v>4</v>
      </c>
      <c r="C41" s="79"/>
      <c r="D41" s="79"/>
      <c r="E41" s="80" t="s">
        <v>77</v>
      </c>
      <c r="F41" s="12">
        <f>F42</f>
        <v>0</v>
      </c>
      <c r="G41" s="12">
        <f aca="true" t="shared" si="22" ref="G41:J42">G42</f>
        <v>0</v>
      </c>
      <c r="H41" s="12">
        <f t="shared" si="22"/>
        <v>0</v>
      </c>
      <c r="I41" s="13">
        <f t="shared" si="22"/>
        <v>0</v>
      </c>
      <c r="J41" s="69">
        <f t="shared" si="22"/>
        <v>0</v>
      </c>
      <c r="K41" s="12">
        <f t="shared" si="3"/>
        <v>0</v>
      </c>
      <c r="L41" s="12">
        <f aca="true" t="shared" si="23" ref="L41:O42">L42</f>
        <v>0</v>
      </c>
      <c r="M41" s="12">
        <f t="shared" si="23"/>
        <v>214868</v>
      </c>
      <c r="N41" s="12">
        <f t="shared" si="23"/>
        <v>0</v>
      </c>
      <c r="O41" s="12">
        <f t="shared" si="23"/>
        <v>0</v>
      </c>
      <c r="P41" s="12">
        <f t="shared" si="4"/>
        <v>214868</v>
      </c>
      <c r="Q41" s="13">
        <f t="shared" si="5"/>
        <v>214868</v>
      </c>
      <c r="R41" s="73"/>
    </row>
    <row r="42" spans="1:18" s="34" customFormat="1" ht="16.5">
      <c r="A42" s="31"/>
      <c r="B42" s="32"/>
      <c r="C42" s="32"/>
      <c r="D42" s="32"/>
      <c r="E42" s="36" t="s">
        <v>28</v>
      </c>
      <c r="F42" s="18">
        <f>F43</f>
        <v>0</v>
      </c>
      <c r="G42" s="18">
        <f t="shared" si="22"/>
        <v>0</v>
      </c>
      <c r="H42" s="18">
        <f t="shared" si="22"/>
        <v>0</v>
      </c>
      <c r="I42" s="19">
        <f t="shared" si="22"/>
        <v>0</v>
      </c>
      <c r="J42" s="20">
        <f t="shared" si="22"/>
        <v>0</v>
      </c>
      <c r="K42" s="18">
        <f t="shared" si="3"/>
        <v>0</v>
      </c>
      <c r="L42" s="18">
        <f t="shared" si="23"/>
        <v>0</v>
      </c>
      <c r="M42" s="18">
        <f t="shared" si="23"/>
        <v>214868</v>
      </c>
      <c r="N42" s="18">
        <f t="shared" si="23"/>
        <v>0</v>
      </c>
      <c r="O42" s="18">
        <f t="shared" si="23"/>
        <v>0</v>
      </c>
      <c r="P42" s="18">
        <f t="shared" si="4"/>
        <v>214868</v>
      </c>
      <c r="Q42" s="19">
        <f t="shared" si="5"/>
        <v>214868</v>
      </c>
      <c r="R42" s="14"/>
    </row>
    <row r="43" spans="1:18" s="34" customFormat="1" ht="16.5">
      <c r="A43" s="31"/>
      <c r="B43" s="32"/>
      <c r="C43" s="32">
        <v>1</v>
      </c>
      <c r="D43" s="32"/>
      <c r="E43" s="37" t="s">
        <v>78</v>
      </c>
      <c r="F43" s="18"/>
      <c r="G43" s="18"/>
      <c r="H43" s="18"/>
      <c r="I43" s="19"/>
      <c r="J43" s="20"/>
      <c r="K43" s="18">
        <f t="shared" si="3"/>
        <v>0</v>
      </c>
      <c r="L43" s="18"/>
      <c r="M43" s="18">
        <v>214868</v>
      </c>
      <c r="N43" s="18"/>
      <c r="O43" s="18"/>
      <c r="P43" s="18">
        <f t="shared" si="4"/>
        <v>214868</v>
      </c>
      <c r="Q43" s="19">
        <f t="shared" si="5"/>
        <v>214868</v>
      </c>
      <c r="R43" s="14"/>
    </row>
    <row r="44" spans="1:18" s="34" customFormat="1" ht="16.5">
      <c r="A44" s="31">
        <v>3</v>
      </c>
      <c r="B44" s="32"/>
      <c r="C44" s="32"/>
      <c r="D44" s="32"/>
      <c r="E44" s="17" t="s">
        <v>79</v>
      </c>
      <c r="F44" s="18">
        <f>F45</f>
        <v>0</v>
      </c>
      <c r="G44" s="18">
        <f aca="true" t="shared" si="24" ref="G44:O45">G45</f>
        <v>1164</v>
      </c>
      <c r="H44" s="18">
        <f t="shared" si="24"/>
        <v>0</v>
      </c>
      <c r="I44" s="19">
        <f t="shared" si="24"/>
        <v>16000</v>
      </c>
      <c r="J44" s="20">
        <f t="shared" si="24"/>
        <v>0</v>
      </c>
      <c r="K44" s="18">
        <f t="shared" si="3"/>
        <v>17164</v>
      </c>
      <c r="L44" s="18">
        <f t="shared" si="24"/>
        <v>0</v>
      </c>
      <c r="M44" s="18">
        <f t="shared" si="24"/>
        <v>0</v>
      </c>
      <c r="N44" s="18">
        <f t="shared" si="24"/>
        <v>0</v>
      </c>
      <c r="O44" s="18">
        <f t="shared" si="24"/>
        <v>0</v>
      </c>
      <c r="P44" s="18">
        <f t="shared" si="4"/>
        <v>0</v>
      </c>
      <c r="Q44" s="19">
        <f t="shared" si="5"/>
        <v>17164</v>
      </c>
      <c r="R44" s="14"/>
    </row>
    <row r="45" spans="1:18" s="34" customFormat="1" ht="16.5">
      <c r="A45" s="31"/>
      <c r="B45" s="32">
        <v>1</v>
      </c>
      <c r="C45" s="32"/>
      <c r="D45" s="32"/>
      <c r="E45" s="22" t="s">
        <v>80</v>
      </c>
      <c r="F45" s="18">
        <f>F46</f>
        <v>0</v>
      </c>
      <c r="G45" s="18">
        <f t="shared" si="24"/>
        <v>1164</v>
      </c>
      <c r="H45" s="18">
        <f t="shared" si="24"/>
        <v>0</v>
      </c>
      <c r="I45" s="19">
        <f t="shared" si="24"/>
        <v>16000</v>
      </c>
      <c r="J45" s="20">
        <f t="shared" si="24"/>
        <v>0</v>
      </c>
      <c r="K45" s="18">
        <f t="shared" si="3"/>
        <v>17164</v>
      </c>
      <c r="L45" s="18">
        <v>0</v>
      </c>
      <c r="M45" s="18">
        <f t="shared" si="24"/>
        <v>0</v>
      </c>
      <c r="N45" s="18">
        <f t="shared" si="24"/>
        <v>0</v>
      </c>
      <c r="O45" s="18">
        <f t="shared" si="24"/>
        <v>0</v>
      </c>
      <c r="P45" s="18">
        <f t="shared" si="4"/>
        <v>0</v>
      </c>
      <c r="Q45" s="19">
        <f t="shared" si="5"/>
        <v>17164</v>
      </c>
      <c r="R45" s="14"/>
    </row>
    <row r="46" spans="1:18" s="34" customFormat="1" ht="16.5">
      <c r="A46" s="31"/>
      <c r="B46" s="32"/>
      <c r="C46" s="32"/>
      <c r="D46" s="32"/>
      <c r="E46" s="23" t="s">
        <v>81</v>
      </c>
      <c r="F46" s="18">
        <f>F48+F47</f>
        <v>0</v>
      </c>
      <c r="G46" s="18">
        <f>G48+G47</f>
        <v>1164</v>
      </c>
      <c r="H46" s="18">
        <f>H48+H47</f>
        <v>0</v>
      </c>
      <c r="I46" s="19">
        <f>I48+I47</f>
        <v>16000</v>
      </c>
      <c r="J46" s="20">
        <f>J48+J47</f>
        <v>0</v>
      </c>
      <c r="K46" s="18">
        <f t="shared" si="3"/>
        <v>17164</v>
      </c>
      <c r="L46" s="18">
        <f>L48+L47</f>
        <v>0</v>
      </c>
      <c r="M46" s="18">
        <f>M48+M47</f>
        <v>0</v>
      </c>
      <c r="N46" s="18">
        <f>N48+N47</f>
        <v>0</v>
      </c>
      <c r="O46" s="18">
        <f>O48+O47</f>
        <v>0</v>
      </c>
      <c r="P46" s="18">
        <f t="shared" si="4"/>
        <v>0</v>
      </c>
      <c r="Q46" s="19">
        <f t="shared" si="5"/>
        <v>17164</v>
      </c>
      <c r="R46" s="14"/>
    </row>
    <row r="47" spans="1:18" s="34" customFormat="1" ht="16.5">
      <c r="A47" s="31"/>
      <c r="B47" s="32"/>
      <c r="C47" s="32">
        <v>1</v>
      </c>
      <c r="D47" s="32"/>
      <c r="E47" s="24" t="s">
        <v>82</v>
      </c>
      <c r="F47" s="18"/>
      <c r="G47" s="18"/>
      <c r="H47" s="18"/>
      <c r="I47" s="19">
        <v>16000</v>
      </c>
      <c r="J47" s="20"/>
      <c r="K47" s="18">
        <f>SUM(F47:J47)</f>
        <v>16000</v>
      </c>
      <c r="L47" s="18"/>
      <c r="M47" s="18"/>
      <c r="N47" s="18"/>
      <c r="O47" s="18"/>
      <c r="P47" s="18">
        <f t="shared" si="4"/>
        <v>0</v>
      </c>
      <c r="Q47" s="19">
        <f>SUM(K47:O47)</f>
        <v>16000</v>
      </c>
      <c r="R47" s="14"/>
    </row>
    <row r="48" spans="1:18" s="34" customFormat="1" ht="16.5">
      <c r="A48" s="31"/>
      <c r="B48" s="32"/>
      <c r="C48" s="32">
        <v>2</v>
      </c>
      <c r="D48" s="32"/>
      <c r="E48" s="24" t="s">
        <v>83</v>
      </c>
      <c r="F48" s="18"/>
      <c r="G48" s="18">
        <v>1164</v>
      </c>
      <c r="H48" s="18"/>
      <c r="I48" s="19"/>
      <c r="J48" s="20"/>
      <c r="K48" s="18">
        <f t="shared" si="3"/>
        <v>1164</v>
      </c>
      <c r="L48" s="18"/>
      <c r="M48" s="18"/>
      <c r="N48" s="18"/>
      <c r="O48" s="18"/>
      <c r="P48" s="18">
        <f t="shared" si="4"/>
        <v>0</v>
      </c>
      <c r="Q48" s="19">
        <f t="shared" si="5"/>
        <v>1164</v>
      </c>
      <c r="R48" s="14"/>
    </row>
    <row r="49" spans="1:18" s="29" customFormat="1" ht="16.5">
      <c r="A49" s="15">
        <v>4</v>
      </c>
      <c r="B49" s="32"/>
      <c r="C49" s="32"/>
      <c r="D49" s="32"/>
      <c r="E49" s="33" t="s">
        <v>84</v>
      </c>
      <c r="F49" s="18">
        <f>F50</f>
        <v>0</v>
      </c>
      <c r="G49" s="18">
        <f>G50</f>
        <v>40000</v>
      </c>
      <c r="H49" s="18">
        <f>H50</f>
        <v>556909</v>
      </c>
      <c r="I49" s="19">
        <f>I50</f>
        <v>0</v>
      </c>
      <c r="J49" s="20">
        <f>J50</f>
        <v>0</v>
      </c>
      <c r="K49" s="18">
        <f t="shared" si="3"/>
        <v>596909</v>
      </c>
      <c r="L49" s="18">
        <f>L50</f>
        <v>0</v>
      </c>
      <c r="M49" s="18">
        <f>M50</f>
        <v>0</v>
      </c>
      <c r="N49" s="18">
        <f>N50</f>
        <v>2812038</v>
      </c>
      <c r="O49" s="18">
        <f>O50</f>
        <v>0</v>
      </c>
      <c r="P49" s="18">
        <f t="shared" si="4"/>
        <v>2812038</v>
      </c>
      <c r="Q49" s="19">
        <f t="shared" si="5"/>
        <v>3408947</v>
      </c>
      <c r="R49" s="14"/>
    </row>
    <row r="50" spans="1:18" s="29" customFormat="1" ht="16.5">
      <c r="A50" s="15"/>
      <c r="B50" s="32">
        <v>1</v>
      </c>
      <c r="C50" s="32"/>
      <c r="D50" s="32"/>
      <c r="E50" s="35" t="s">
        <v>85</v>
      </c>
      <c r="F50" s="18">
        <f>F51+F56</f>
        <v>0</v>
      </c>
      <c r="G50" s="18">
        <f>G51+G56</f>
        <v>40000</v>
      </c>
      <c r="H50" s="18">
        <f>H51+H56</f>
        <v>556909</v>
      </c>
      <c r="I50" s="19">
        <f>I51+I56</f>
        <v>0</v>
      </c>
      <c r="J50" s="20">
        <f>J51+J56</f>
        <v>0</v>
      </c>
      <c r="K50" s="18">
        <f t="shared" si="3"/>
        <v>596909</v>
      </c>
      <c r="L50" s="18">
        <f>L51+L56</f>
        <v>0</v>
      </c>
      <c r="M50" s="18">
        <f>M51+M56</f>
        <v>0</v>
      </c>
      <c r="N50" s="18">
        <f>N51+N56</f>
        <v>2812038</v>
      </c>
      <c r="O50" s="18">
        <f>O51+O56</f>
        <v>0</v>
      </c>
      <c r="P50" s="18">
        <f t="shared" si="4"/>
        <v>2812038</v>
      </c>
      <c r="Q50" s="19">
        <f t="shared" si="5"/>
        <v>3408947</v>
      </c>
      <c r="R50" s="14"/>
    </row>
    <row r="51" spans="1:18" s="29" customFormat="1" ht="16.5">
      <c r="A51" s="15"/>
      <c r="B51" s="32"/>
      <c r="C51" s="32"/>
      <c r="D51" s="32"/>
      <c r="E51" s="36" t="s">
        <v>30</v>
      </c>
      <c r="F51" s="18">
        <f>F52+F54</f>
        <v>0</v>
      </c>
      <c r="G51" s="18">
        <f>G52+G54</f>
        <v>30000</v>
      </c>
      <c r="H51" s="18">
        <f>H52+H54</f>
        <v>556909</v>
      </c>
      <c r="I51" s="19">
        <f>I52+I54</f>
        <v>0</v>
      </c>
      <c r="J51" s="20">
        <f>J52+J54</f>
        <v>0</v>
      </c>
      <c r="K51" s="18">
        <f t="shared" si="3"/>
        <v>586909</v>
      </c>
      <c r="L51" s="18">
        <f>L52+L54</f>
        <v>0</v>
      </c>
      <c r="M51" s="18">
        <f>M52+M54</f>
        <v>0</v>
      </c>
      <c r="N51" s="18">
        <f>N52+N54</f>
        <v>2696148</v>
      </c>
      <c r="O51" s="18">
        <f>O52+O54</f>
        <v>0</v>
      </c>
      <c r="P51" s="18">
        <f t="shared" si="4"/>
        <v>2696148</v>
      </c>
      <c r="Q51" s="19">
        <f t="shared" si="5"/>
        <v>3283057</v>
      </c>
      <c r="R51" s="14"/>
    </row>
    <row r="52" spans="1:18" s="29" customFormat="1" ht="16.5">
      <c r="A52" s="15"/>
      <c r="B52" s="32"/>
      <c r="C52" s="32">
        <v>1</v>
      </c>
      <c r="D52" s="32"/>
      <c r="E52" s="37" t="s">
        <v>123</v>
      </c>
      <c r="F52" s="18"/>
      <c r="G52" s="18">
        <v>30000</v>
      </c>
      <c r="H52" s="18">
        <v>113578</v>
      </c>
      <c r="I52" s="19"/>
      <c r="J52" s="20"/>
      <c r="K52" s="18">
        <f t="shared" si="3"/>
        <v>143578</v>
      </c>
      <c r="L52" s="18"/>
      <c r="M52" s="18"/>
      <c r="N52" s="18">
        <f>3442649-26080-1420-18400-6600-9000-750000-125000</f>
        <v>2506149</v>
      </c>
      <c r="O52" s="18"/>
      <c r="P52" s="18">
        <f t="shared" si="4"/>
        <v>2506149</v>
      </c>
      <c r="Q52" s="19">
        <f t="shared" si="5"/>
        <v>2649727</v>
      </c>
      <c r="R52" s="14"/>
    </row>
    <row r="53" spans="1:18" s="29" customFormat="1" ht="16.5">
      <c r="A53" s="15"/>
      <c r="B53" s="32"/>
      <c r="C53" s="32"/>
      <c r="D53" s="32"/>
      <c r="E53" s="37" t="s">
        <v>124</v>
      </c>
      <c r="F53" s="18"/>
      <c r="G53" s="18"/>
      <c r="H53" s="18"/>
      <c r="I53" s="19"/>
      <c r="J53" s="20"/>
      <c r="K53" s="18"/>
      <c r="L53" s="18"/>
      <c r="M53" s="18"/>
      <c r="N53" s="18"/>
      <c r="O53" s="18"/>
      <c r="P53" s="18">
        <f t="shared" si="4"/>
        <v>0</v>
      </c>
      <c r="Q53" s="19"/>
      <c r="R53" s="14"/>
    </row>
    <row r="54" spans="1:18" s="29" customFormat="1" ht="16.5">
      <c r="A54" s="15"/>
      <c r="B54" s="21"/>
      <c r="C54" s="21">
        <v>2</v>
      </c>
      <c r="D54" s="21"/>
      <c r="E54" s="25" t="s">
        <v>125</v>
      </c>
      <c r="F54" s="18"/>
      <c r="G54" s="18"/>
      <c r="H54" s="18">
        <v>443331</v>
      </c>
      <c r="I54" s="19"/>
      <c r="J54" s="20"/>
      <c r="K54" s="18">
        <f t="shared" si="3"/>
        <v>443331</v>
      </c>
      <c r="L54" s="18"/>
      <c r="M54" s="18"/>
      <c r="N54" s="18">
        <v>189999</v>
      </c>
      <c r="O54" s="18"/>
      <c r="P54" s="18">
        <f t="shared" si="4"/>
        <v>189999</v>
      </c>
      <c r="Q54" s="19">
        <f t="shared" si="5"/>
        <v>633330</v>
      </c>
      <c r="R54" s="14"/>
    </row>
    <row r="55" spans="1:18" s="29" customFormat="1" ht="16.5">
      <c r="A55" s="15"/>
      <c r="B55" s="21"/>
      <c r="C55" s="21"/>
      <c r="D55" s="21"/>
      <c r="E55" s="25" t="s">
        <v>126</v>
      </c>
      <c r="F55" s="18"/>
      <c r="G55" s="18"/>
      <c r="H55" s="18"/>
      <c r="I55" s="19"/>
      <c r="J55" s="20"/>
      <c r="K55" s="18"/>
      <c r="L55" s="18"/>
      <c r="M55" s="18"/>
      <c r="N55" s="18"/>
      <c r="O55" s="18"/>
      <c r="P55" s="18"/>
      <c r="Q55" s="19"/>
      <c r="R55" s="14"/>
    </row>
    <row r="56" spans="1:18" s="29" customFormat="1" ht="16.5">
      <c r="A56" s="15"/>
      <c r="B56" s="21"/>
      <c r="C56" s="21"/>
      <c r="D56" s="21"/>
      <c r="E56" s="27" t="s">
        <v>27</v>
      </c>
      <c r="F56" s="18">
        <f>F57</f>
        <v>0</v>
      </c>
      <c r="G56" s="18">
        <f>G57</f>
        <v>10000</v>
      </c>
      <c r="H56" s="18">
        <f>H57</f>
        <v>0</v>
      </c>
      <c r="I56" s="19">
        <f>I57</f>
        <v>0</v>
      </c>
      <c r="J56" s="20">
        <f>J57</f>
        <v>0</v>
      </c>
      <c r="K56" s="18">
        <f t="shared" si="3"/>
        <v>10000</v>
      </c>
      <c r="L56" s="18">
        <f>L57</f>
        <v>0</v>
      </c>
      <c r="M56" s="18">
        <f>M57</f>
        <v>0</v>
      </c>
      <c r="N56" s="18">
        <f>N57</f>
        <v>115890</v>
      </c>
      <c r="O56" s="18">
        <f>O57</f>
        <v>0</v>
      </c>
      <c r="P56" s="18">
        <f t="shared" si="4"/>
        <v>115890</v>
      </c>
      <c r="Q56" s="19">
        <f t="shared" si="5"/>
        <v>125890</v>
      </c>
      <c r="R56" s="14"/>
    </row>
    <row r="57" spans="1:18" ht="16.5">
      <c r="A57" s="15"/>
      <c r="B57" s="21"/>
      <c r="C57" s="21">
        <v>3</v>
      </c>
      <c r="D57" s="21"/>
      <c r="E57" s="25" t="s">
        <v>127</v>
      </c>
      <c r="F57" s="18"/>
      <c r="G57" s="18">
        <v>10000</v>
      </c>
      <c r="H57" s="18"/>
      <c r="I57" s="19"/>
      <c r="J57" s="20"/>
      <c r="K57" s="18">
        <f t="shared" si="3"/>
        <v>10000</v>
      </c>
      <c r="L57" s="18"/>
      <c r="M57" s="18"/>
      <c r="N57" s="18">
        <v>115890</v>
      </c>
      <c r="O57" s="18"/>
      <c r="P57" s="18">
        <f t="shared" si="4"/>
        <v>115890</v>
      </c>
      <c r="Q57" s="19">
        <f t="shared" si="5"/>
        <v>125890</v>
      </c>
      <c r="R57" s="14"/>
    </row>
    <row r="58" spans="1:18" ht="16.5">
      <c r="A58" s="15"/>
      <c r="B58" s="21"/>
      <c r="C58" s="21"/>
      <c r="D58" s="21"/>
      <c r="E58" s="25" t="s">
        <v>128</v>
      </c>
      <c r="F58" s="18"/>
      <c r="G58" s="18"/>
      <c r="H58" s="18"/>
      <c r="I58" s="19"/>
      <c r="J58" s="20"/>
      <c r="K58" s="18"/>
      <c r="L58" s="18"/>
      <c r="M58" s="18"/>
      <c r="N58" s="18"/>
      <c r="O58" s="18"/>
      <c r="P58" s="18"/>
      <c r="Q58" s="19"/>
      <c r="R58" s="14"/>
    </row>
    <row r="59" spans="1:18" s="48" customFormat="1" ht="16.5">
      <c r="A59" s="45" t="s">
        <v>86</v>
      </c>
      <c r="B59" s="46"/>
      <c r="C59" s="46"/>
      <c r="D59" s="46"/>
      <c r="E59" s="47" t="s">
        <v>87</v>
      </c>
      <c r="F59" s="18">
        <f>SUM(F60,F63,F66)</f>
        <v>32</v>
      </c>
      <c r="G59" s="18">
        <f>SUM(G60,G63,G66)</f>
        <v>273568</v>
      </c>
      <c r="H59" s="18">
        <f>SUM(H60,H63,H66)</f>
        <v>2150000</v>
      </c>
      <c r="I59" s="19">
        <f>SUM(I60,I63,I66)</f>
        <v>0</v>
      </c>
      <c r="J59" s="20">
        <f>SUM(J60,J63,J66)</f>
        <v>0</v>
      </c>
      <c r="K59" s="18">
        <f t="shared" si="3"/>
        <v>2423600</v>
      </c>
      <c r="L59" s="18">
        <f>SUM(L60,L63,L66)</f>
        <v>0</v>
      </c>
      <c r="M59" s="18">
        <f>SUM(M60,M63,M66)</f>
        <v>1252400</v>
      </c>
      <c r="N59" s="18">
        <f>SUM(N60,N63,N66)</f>
        <v>2357000</v>
      </c>
      <c r="O59" s="18">
        <f>SUM(O60,O63,O66)</f>
        <v>0</v>
      </c>
      <c r="P59" s="18">
        <f t="shared" si="4"/>
        <v>3609400</v>
      </c>
      <c r="Q59" s="19">
        <f t="shared" si="5"/>
        <v>6033000</v>
      </c>
      <c r="R59" s="14"/>
    </row>
    <row r="60" spans="1:18" s="48" customFormat="1" ht="16.5">
      <c r="A60" s="45"/>
      <c r="B60" s="46" t="s">
        <v>88</v>
      </c>
      <c r="C60" s="46"/>
      <c r="D60" s="46"/>
      <c r="E60" s="26" t="s">
        <v>89</v>
      </c>
      <c r="F60" s="18">
        <f>F61</f>
        <v>0</v>
      </c>
      <c r="G60" s="18">
        <f>G61</f>
        <v>112000</v>
      </c>
      <c r="H60" s="18">
        <f>H61</f>
        <v>0</v>
      </c>
      <c r="I60" s="19">
        <f>I61</f>
        <v>0</v>
      </c>
      <c r="J60" s="20">
        <f>J61</f>
        <v>0</v>
      </c>
      <c r="K60" s="18">
        <f t="shared" si="3"/>
        <v>112000</v>
      </c>
      <c r="L60" s="18">
        <f>L61</f>
        <v>0</v>
      </c>
      <c r="M60" s="18">
        <f>M61</f>
        <v>0</v>
      </c>
      <c r="N60" s="18">
        <f>N61</f>
        <v>0</v>
      </c>
      <c r="O60" s="18">
        <f>O61</f>
        <v>0</v>
      </c>
      <c r="P60" s="18">
        <f t="shared" si="4"/>
        <v>0</v>
      </c>
      <c r="Q60" s="19">
        <f t="shared" si="5"/>
        <v>112000</v>
      </c>
      <c r="R60" s="14"/>
    </row>
    <row r="61" spans="1:18" s="48" customFormat="1" ht="16.5">
      <c r="A61" s="45"/>
      <c r="B61" s="46"/>
      <c r="C61" s="46"/>
      <c r="D61" s="46"/>
      <c r="E61" s="27" t="s">
        <v>50</v>
      </c>
      <c r="F61" s="18">
        <f>SUM(F62)</f>
        <v>0</v>
      </c>
      <c r="G61" s="18">
        <f>SUM(G62)</f>
        <v>112000</v>
      </c>
      <c r="H61" s="18">
        <f>SUM(H62)</f>
        <v>0</v>
      </c>
      <c r="I61" s="19">
        <f>SUM(I62)</f>
        <v>0</v>
      </c>
      <c r="J61" s="20">
        <f>SUM(J62)</f>
        <v>0</v>
      </c>
      <c r="K61" s="18">
        <f t="shared" si="3"/>
        <v>112000</v>
      </c>
      <c r="L61" s="18">
        <f>SUM(L62)</f>
        <v>0</v>
      </c>
      <c r="M61" s="18">
        <f>SUM(M62)</f>
        <v>0</v>
      </c>
      <c r="N61" s="18">
        <f>SUM(N62)</f>
        <v>0</v>
      </c>
      <c r="O61" s="18">
        <f>SUM(O62)</f>
        <v>0</v>
      </c>
      <c r="P61" s="18">
        <f t="shared" si="4"/>
        <v>0</v>
      </c>
      <c r="Q61" s="19">
        <f t="shared" si="5"/>
        <v>112000</v>
      </c>
      <c r="R61" s="14"/>
    </row>
    <row r="62" spans="1:18" s="48" customFormat="1" ht="16.5">
      <c r="A62" s="45"/>
      <c r="B62" s="46"/>
      <c r="C62" s="46" t="s">
        <v>88</v>
      </c>
      <c r="D62" s="46"/>
      <c r="E62" s="25" t="s">
        <v>90</v>
      </c>
      <c r="F62" s="18">
        <v>0</v>
      </c>
      <c r="G62" s="18">
        <v>112000</v>
      </c>
      <c r="H62" s="18">
        <v>0</v>
      </c>
      <c r="I62" s="19">
        <v>0</v>
      </c>
      <c r="J62" s="20">
        <v>0</v>
      </c>
      <c r="K62" s="18">
        <f t="shared" si="3"/>
        <v>112000</v>
      </c>
      <c r="L62" s="18">
        <v>0</v>
      </c>
      <c r="M62" s="18">
        <v>0</v>
      </c>
      <c r="N62" s="18">
        <v>0</v>
      </c>
      <c r="O62" s="18">
        <v>0</v>
      </c>
      <c r="P62" s="18">
        <f t="shared" si="4"/>
        <v>0</v>
      </c>
      <c r="Q62" s="19">
        <f t="shared" si="5"/>
        <v>112000</v>
      </c>
      <c r="R62" s="14"/>
    </row>
    <row r="63" spans="1:18" s="48" customFormat="1" ht="16.5">
      <c r="A63" s="45"/>
      <c r="B63" s="46" t="s">
        <v>91</v>
      </c>
      <c r="C63" s="46"/>
      <c r="D63" s="46"/>
      <c r="E63" s="26" t="s">
        <v>92</v>
      </c>
      <c r="F63" s="18">
        <f>F64</f>
        <v>32</v>
      </c>
      <c r="G63" s="18">
        <f aca="true" t="shared" si="25" ref="G63:J64">G64</f>
        <v>161568</v>
      </c>
      <c r="H63" s="18">
        <f t="shared" si="25"/>
        <v>0</v>
      </c>
      <c r="I63" s="19">
        <f t="shared" si="25"/>
        <v>0</v>
      </c>
      <c r="J63" s="20">
        <f t="shared" si="25"/>
        <v>0</v>
      </c>
      <c r="K63" s="18">
        <f t="shared" si="3"/>
        <v>161600</v>
      </c>
      <c r="L63" s="18">
        <f aca="true" t="shared" si="26" ref="L63:O64">L64</f>
        <v>0</v>
      </c>
      <c r="M63" s="18">
        <f t="shared" si="26"/>
        <v>1252400</v>
      </c>
      <c r="N63" s="18">
        <f t="shared" si="26"/>
        <v>2357000</v>
      </c>
      <c r="O63" s="18">
        <f t="shared" si="26"/>
        <v>0</v>
      </c>
      <c r="P63" s="18">
        <f t="shared" si="4"/>
        <v>3609400</v>
      </c>
      <c r="Q63" s="19">
        <f t="shared" si="5"/>
        <v>3771000</v>
      </c>
      <c r="R63" s="14"/>
    </row>
    <row r="64" spans="1:18" s="48" customFormat="1" ht="16.5">
      <c r="A64" s="45"/>
      <c r="B64" s="46"/>
      <c r="C64" s="46"/>
      <c r="D64" s="46"/>
      <c r="E64" s="27" t="s">
        <v>31</v>
      </c>
      <c r="F64" s="18">
        <f>F65</f>
        <v>32</v>
      </c>
      <c r="G64" s="18">
        <f t="shared" si="25"/>
        <v>161568</v>
      </c>
      <c r="H64" s="18">
        <f t="shared" si="25"/>
        <v>0</v>
      </c>
      <c r="I64" s="19">
        <f t="shared" si="25"/>
        <v>0</v>
      </c>
      <c r="J64" s="20">
        <f t="shared" si="25"/>
        <v>0</v>
      </c>
      <c r="K64" s="18">
        <f t="shared" si="3"/>
        <v>161600</v>
      </c>
      <c r="L64" s="18">
        <f t="shared" si="26"/>
        <v>0</v>
      </c>
      <c r="M64" s="18">
        <f t="shared" si="26"/>
        <v>1252400</v>
      </c>
      <c r="N64" s="18">
        <f t="shared" si="26"/>
        <v>2357000</v>
      </c>
      <c r="O64" s="18">
        <f t="shared" si="26"/>
        <v>0</v>
      </c>
      <c r="P64" s="18">
        <f t="shared" si="4"/>
        <v>3609400</v>
      </c>
      <c r="Q64" s="19">
        <f t="shared" si="5"/>
        <v>3771000</v>
      </c>
      <c r="R64" s="14"/>
    </row>
    <row r="65" spans="1:18" s="48" customFormat="1" ht="16.5">
      <c r="A65" s="45"/>
      <c r="B65" s="46"/>
      <c r="C65" s="46" t="s">
        <v>88</v>
      </c>
      <c r="D65" s="46"/>
      <c r="E65" s="25" t="s">
        <v>93</v>
      </c>
      <c r="F65" s="18">
        <v>32</v>
      </c>
      <c r="G65" s="18">
        <v>161568</v>
      </c>
      <c r="H65" s="18">
        <f>30000-30000</f>
        <v>0</v>
      </c>
      <c r="I65" s="19"/>
      <c r="J65" s="20"/>
      <c r="K65" s="18">
        <f t="shared" si="3"/>
        <v>161600</v>
      </c>
      <c r="L65" s="18"/>
      <c r="M65" s="18">
        <v>1252400</v>
      </c>
      <c r="N65" s="18">
        <f>2327000+30000</f>
        <v>2357000</v>
      </c>
      <c r="O65" s="18"/>
      <c r="P65" s="18">
        <f t="shared" si="4"/>
        <v>3609400</v>
      </c>
      <c r="Q65" s="19">
        <f t="shared" si="5"/>
        <v>3771000</v>
      </c>
      <c r="R65" s="14"/>
    </row>
    <row r="66" spans="1:18" s="48" customFormat="1" ht="16.5">
      <c r="A66" s="45"/>
      <c r="B66" s="46" t="s">
        <v>94</v>
      </c>
      <c r="C66" s="46"/>
      <c r="D66" s="46"/>
      <c r="E66" s="22" t="s">
        <v>95</v>
      </c>
      <c r="F66" s="18">
        <f aca="true" t="shared" si="27" ref="F66:J67">F67</f>
        <v>0</v>
      </c>
      <c r="G66" s="18">
        <f t="shared" si="27"/>
        <v>0</v>
      </c>
      <c r="H66" s="18">
        <f t="shared" si="27"/>
        <v>2150000</v>
      </c>
      <c r="I66" s="19">
        <f t="shared" si="27"/>
        <v>0</v>
      </c>
      <c r="J66" s="20">
        <f t="shared" si="27"/>
        <v>0</v>
      </c>
      <c r="K66" s="18">
        <f t="shared" si="3"/>
        <v>2150000</v>
      </c>
      <c r="L66" s="18">
        <f aca="true" t="shared" si="28" ref="L66:O67">L67</f>
        <v>0</v>
      </c>
      <c r="M66" s="18">
        <f t="shared" si="28"/>
        <v>0</v>
      </c>
      <c r="N66" s="18">
        <f t="shared" si="28"/>
        <v>0</v>
      </c>
      <c r="O66" s="18">
        <f t="shared" si="28"/>
        <v>0</v>
      </c>
      <c r="P66" s="18">
        <f t="shared" si="4"/>
        <v>0</v>
      </c>
      <c r="Q66" s="19">
        <f t="shared" si="5"/>
        <v>2150000</v>
      </c>
      <c r="R66" s="14"/>
    </row>
    <row r="67" spans="1:18" s="48" customFormat="1" ht="16.5">
      <c r="A67" s="45"/>
      <c r="B67" s="46"/>
      <c r="C67" s="46"/>
      <c r="D67" s="46"/>
      <c r="E67" s="23" t="s">
        <v>32</v>
      </c>
      <c r="F67" s="18">
        <f>G68</f>
        <v>0</v>
      </c>
      <c r="G67" s="18">
        <f>G68</f>
        <v>0</v>
      </c>
      <c r="H67" s="18">
        <f t="shared" si="27"/>
        <v>2150000</v>
      </c>
      <c r="I67" s="19">
        <f t="shared" si="27"/>
        <v>0</v>
      </c>
      <c r="J67" s="20">
        <f t="shared" si="27"/>
        <v>0</v>
      </c>
      <c r="K67" s="18">
        <f t="shared" si="3"/>
        <v>2150000</v>
      </c>
      <c r="L67" s="18">
        <f t="shared" si="28"/>
        <v>0</v>
      </c>
      <c r="M67" s="18">
        <f t="shared" si="28"/>
        <v>0</v>
      </c>
      <c r="N67" s="18">
        <f t="shared" si="28"/>
        <v>0</v>
      </c>
      <c r="O67" s="18">
        <f t="shared" si="28"/>
        <v>0</v>
      </c>
      <c r="P67" s="18">
        <f t="shared" si="4"/>
        <v>0</v>
      </c>
      <c r="Q67" s="19">
        <f t="shared" si="5"/>
        <v>2150000</v>
      </c>
      <c r="R67" s="14"/>
    </row>
    <row r="68" spans="1:18" s="48" customFormat="1" ht="16.5">
      <c r="A68" s="45"/>
      <c r="B68" s="46"/>
      <c r="C68" s="46" t="s">
        <v>96</v>
      </c>
      <c r="D68" s="46"/>
      <c r="E68" s="25"/>
      <c r="F68" s="49"/>
      <c r="G68" s="18"/>
      <c r="H68" s="18">
        <v>2150000</v>
      </c>
      <c r="I68" s="19"/>
      <c r="J68" s="20"/>
      <c r="K68" s="18">
        <f>SUM(G68:J68)</f>
        <v>2150000</v>
      </c>
      <c r="L68" s="18"/>
      <c r="M68" s="18"/>
      <c r="N68" s="18"/>
      <c r="O68" s="18"/>
      <c r="P68" s="18">
        <f t="shared" si="4"/>
        <v>0</v>
      </c>
      <c r="Q68" s="19">
        <f t="shared" si="5"/>
        <v>2150000</v>
      </c>
      <c r="R68" s="14"/>
    </row>
    <row r="69" spans="1:18" s="29" customFormat="1" ht="16.5">
      <c r="A69" s="15">
        <v>6</v>
      </c>
      <c r="B69" s="21"/>
      <c r="C69" s="21"/>
      <c r="D69" s="21"/>
      <c r="E69" s="47" t="s">
        <v>97</v>
      </c>
      <c r="F69" s="18">
        <f>F70+F76+F73</f>
        <v>0</v>
      </c>
      <c r="G69" s="18">
        <f>G70+G76+G73</f>
        <v>1120</v>
      </c>
      <c r="H69" s="18">
        <f>H70+H76+H73</f>
        <v>64605</v>
      </c>
      <c r="I69" s="19">
        <f>I70+I76+I73</f>
        <v>0</v>
      </c>
      <c r="J69" s="20">
        <f>J70+J76+J73</f>
        <v>0</v>
      </c>
      <c r="K69" s="18">
        <f t="shared" si="3"/>
        <v>65725</v>
      </c>
      <c r="L69" s="18">
        <f>L70+L76+L73</f>
        <v>0</v>
      </c>
      <c r="M69" s="18">
        <f>M70+M76+M73</f>
        <v>890708</v>
      </c>
      <c r="N69" s="18">
        <f>N70+N76+N73</f>
        <v>0</v>
      </c>
      <c r="O69" s="18">
        <f>O70+O76+O73</f>
        <v>0</v>
      </c>
      <c r="P69" s="18">
        <f t="shared" si="4"/>
        <v>890708</v>
      </c>
      <c r="Q69" s="19">
        <f t="shared" si="5"/>
        <v>956433</v>
      </c>
      <c r="R69" s="14"/>
    </row>
    <row r="70" spans="1:18" s="29" customFormat="1" ht="16.5">
      <c r="A70" s="15"/>
      <c r="B70" s="21">
        <v>1</v>
      </c>
      <c r="C70" s="21"/>
      <c r="D70" s="21"/>
      <c r="E70" s="26" t="s">
        <v>98</v>
      </c>
      <c r="F70" s="18">
        <f>F71</f>
        <v>0</v>
      </c>
      <c r="G70" s="18">
        <f aca="true" t="shared" si="29" ref="G70:J71">G71</f>
        <v>0</v>
      </c>
      <c r="H70" s="18">
        <f t="shared" si="29"/>
        <v>0</v>
      </c>
      <c r="I70" s="19">
        <f t="shared" si="29"/>
        <v>0</v>
      </c>
      <c r="J70" s="20">
        <f t="shared" si="29"/>
        <v>0</v>
      </c>
      <c r="K70" s="18">
        <f t="shared" si="3"/>
        <v>0</v>
      </c>
      <c r="L70" s="18">
        <f aca="true" t="shared" si="30" ref="L70:O71">L71</f>
        <v>0</v>
      </c>
      <c r="M70" s="18">
        <f t="shared" si="30"/>
        <v>852198</v>
      </c>
      <c r="N70" s="18">
        <f t="shared" si="30"/>
        <v>0</v>
      </c>
      <c r="O70" s="18">
        <f t="shared" si="30"/>
        <v>0</v>
      </c>
      <c r="P70" s="18">
        <f aca="true" t="shared" si="31" ref="P70:P123">SUM(L70:O70)</f>
        <v>852198</v>
      </c>
      <c r="Q70" s="19">
        <f t="shared" si="5"/>
        <v>852198</v>
      </c>
      <c r="R70" s="14"/>
    </row>
    <row r="71" spans="1:18" s="29" customFormat="1" ht="16.5">
      <c r="A71" s="15"/>
      <c r="B71" s="21"/>
      <c r="C71" s="21"/>
      <c r="D71" s="21"/>
      <c r="E71" s="27" t="s">
        <v>33</v>
      </c>
      <c r="F71" s="18">
        <f>F72</f>
        <v>0</v>
      </c>
      <c r="G71" s="18">
        <f t="shared" si="29"/>
        <v>0</v>
      </c>
      <c r="H71" s="18">
        <f t="shared" si="29"/>
        <v>0</v>
      </c>
      <c r="I71" s="19">
        <f t="shared" si="29"/>
        <v>0</v>
      </c>
      <c r="J71" s="20">
        <f t="shared" si="29"/>
        <v>0</v>
      </c>
      <c r="K71" s="18">
        <f t="shared" si="3"/>
        <v>0</v>
      </c>
      <c r="L71" s="18">
        <f t="shared" si="30"/>
        <v>0</v>
      </c>
      <c r="M71" s="18">
        <f>M72</f>
        <v>852198</v>
      </c>
      <c r="N71" s="18">
        <f t="shared" si="30"/>
        <v>0</v>
      </c>
      <c r="O71" s="18">
        <f t="shared" si="30"/>
        <v>0</v>
      </c>
      <c r="P71" s="18">
        <f t="shared" si="31"/>
        <v>852198</v>
      </c>
      <c r="Q71" s="19">
        <f t="shared" si="5"/>
        <v>852198</v>
      </c>
      <c r="R71" s="14"/>
    </row>
    <row r="72" spans="1:18" s="29" customFormat="1" ht="16.5">
      <c r="A72" s="15"/>
      <c r="B72" s="21"/>
      <c r="C72" s="21">
        <v>1</v>
      </c>
      <c r="D72" s="21"/>
      <c r="E72" s="25" t="s">
        <v>99</v>
      </c>
      <c r="F72" s="18"/>
      <c r="G72" s="18"/>
      <c r="H72" s="18"/>
      <c r="I72" s="19"/>
      <c r="J72" s="20"/>
      <c r="K72" s="18">
        <f t="shared" si="3"/>
        <v>0</v>
      </c>
      <c r="L72" s="18"/>
      <c r="M72" s="18">
        <v>852198</v>
      </c>
      <c r="N72" s="18"/>
      <c r="O72" s="18"/>
      <c r="P72" s="18">
        <f t="shared" si="31"/>
        <v>852198</v>
      </c>
      <c r="Q72" s="19">
        <f t="shared" si="5"/>
        <v>852198</v>
      </c>
      <c r="R72" s="14"/>
    </row>
    <row r="73" spans="1:18" s="84" customFormat="1" ht="16.5">
      <c r="A73" s="51"/>
      <c r="B73" s="52">
        <v>2</v>
      </c>
      <c r="C73" s="52"/>
      <c r="D73" s="52"/>
      <c r="E73" s="83" t="s">
        <v>100</v>
      </c>
      <c r="F73" s="40">
        <f aca="true" t="shared" si="32" ref="F73:O74">F74</f>
        <v>0</v>
      </c>
      <c r="G73" s="40">
        <f t="shared" si="32"/>
        <v>1120</v>
      </c>
      <c r="H73" s="40">
        <f t="shared" si="32"/>
        <v>0</v>
      </c>
      <c r="I73" s="41">
        <f t="shared" si="32"/>
        <v>0</v>
      </c>
      <c r="J73" s="42">
        <f t="shared" si="32"/>
        <v>0</v>
      </c>
      <c r="K73" s="40">
        <f t="shared" si="3"/>
        <v>1120</v>
      </c>
      <c r="L73" s="40">
        <f t="shared" si="32"/>
        <v>0</v>
      </c>
      <c r="M73" s="40">
        <f t="shared" si="32"/>
        <v>38510</v>
      </c>
      <c r="N73" s="40">
        <f t="shared" si="32"/>
        <v>0</v>
      </c>
      <c r="O73" s="40">
        <f t="shared" si="32"/>
        <v>0</v>
      </c>
      <c r="P73" s="40">
        <f t="shared" si="31"/>
        <v>38510</v>
      </c>
      <c r="Q73" s="41">
        <f t="shared" si="5"/>
        <v>39630</v>
      </c>
      <c r="R73" s="43"/>
    </row>
    <row r="74" spans="1:18" s="77" customFormat="1" ht="16.5">
      <c r="A74" s="9"/>
      <c r="B74" s="75"/>
      <c r="C74" s="75"/>
      <c r="D74" s="75"/>
      <c r="E74" s="76" t="s">
        <v>32</v>
      </c>
      <c r="F74" s="12">
        <f>F75</f>
        <v>0</v>
      </c>
      <c r="G74" s="12">
        <f t="shared" si="32"/>
        <v>1120</v>
      </c>
      <c r="H74" s="12">
        <f t="shared" si="32"/>
        <v>0</v>
      </c>
      <c r="I74" s="13">
        <f t="shared" si="32"/>
        <v>0</v>
      </c>
      <c r="J74" s="69">
        <f t="shared" si="32"/>
        <v>0</v>
      </c>
      <c r="K74" s="12">
        <f t="shared" si="3"/>
        <v>1120</v>
      </c>
      <c r="L74" s="12">
        <f>L75</f>
        <v>0</v>
      </c>
      <c r="M74" s="12">
        <f t="shared" si="32"/>
        <v>38510</v>
      </c>
      <c r="N74" s="12">
        <f t="shared" si="32"/>
        <v>0</v>
      </c>
      <c r="O74" s="12">
        <f t="shared" si="32"/>
        <v>0</v>
      </c>
      <c r="P74" s="12">
        <f t="shared" si="31"/>
        <v>38510</v>
      </c>
      <c r="Q74" s="13">
        <f t="shared" si="5"/>
        <v>39630</v>
      </c>
      <c r="R74" s="73"/>
    </row>
    <row r="75" spans="1:18" s="29" customFormat="1" ht="16.5">
      <c r="A75" s="15"/>
      <c r="B75" s="21"/>
      <c r="C75" s="21">
        <v>1</v>
      </c>
      <c r="D75" s="21"/>
      <c r="E75" s="25" t="s">
        <v>101</v>
      </c>
      <c r="F75" s="18"/>
      <c r="G75" s="18">
        <v>1120</v>
      </c>
      <c r="H75" s="18"/>
      <c r="I75" s="19"/>
      <c r="J75" s="20"/>
      <c r="K75" s="18">
        <f>SUM(F75:J75)</f>
        <v>1120</v>
      </c>
      <c r="L75" s="18"/>
      <c r="M75" s="18">
        <v>38510</v>
      </c>
      <c r="N75" s="18"/>
      <c r="O75" s="18"/>
      <c r="P75" s="18">
        <f t="shared" si="31"/>
        <v>38510</v>
      </c>
      <c r="Q75" s="19">
        <f>SUM(K75:O75)</f>
        <v>39630</v>
      </c>
      <c r="R75" s="14"/>
    </row>
    <row r="76" spans="1:18" s="29" customFormat="1" ht="16.5">
      <c r="A76" s="15"/>
      <c r="B76" s="21">
        <v>3</v>
      </c>
      <c r="C76" s="21"/>
      <c r="D76" s="21"/>
      <c r="E76" s="26" t="s">
        <v>102</v>
      </c>
      <c r="F76" s="18">
        <f>F77</f>
        <v>0</v>
      </c>
      <c r="G76" s="18">
        <f aca="true" t="shared" si="33" ref="G76:J77">G77</f>
        <v>0</v>
      </c>
      <c r="H76" s="18">
        <f t="shared" si="33"/>
        <v>64605</v>
      </c>
      <c r="I76" s="19">
        <f t="shared" si="33"/>
        <v>0</v>
      </c>
      <c r="J76" s="20">
        <f t="shared" si="33"/>
        <v>0</v>
      </c>
      <c r="K76" s="18">
        <f>SUM(F76:J76)</f>
        <v>64605</v>
      </c>
      <c r="L76" s="18">
        <f aca="true" t="shared" si="34" ref="L76:O77">L77</f>
        <v>0</v>
      </c>
      <c r="M76" s="18">
        <f t="shared" si="34"/>
        <v>0</v>
      </c>
      <c r="N76" s="18">
        <f t="shared" si="34"/>
        <v>0</v>
      </c>
      <c r="O76" s="18">
        <f t="shared" si="34"/>
        <v>0</v>
      </c>
      <c r="P76" s="18">
        <f t="shared" si="31"/>
        <v>0</v>
      </c>
      <c r="Q76" s="19">
        <f>SUM(K76:O76)</f>
        <v>64605</v>
      </c>
      <c r="R76" s="14"/>
    </row>
    <row r="77" spans="1:18" s="29" customFormat="1" ht="16.5">
      <c r="A77" s="15"/>
      <c r="B77" s="21"/>
      <c r="C77" s="21"/>
      <c r="D77" s="21"/>
      <c r="E77" s="27" t="s">
        <v>32</v>
      </c>
      <c r="F77" s="18">
        <f>F78</f>
        <v>0</v>
      </c>
      <c r="G77" s="18">
        <f t="shared" si="33"/>
        <v>0</v>
      </c>
      <c r="H77" s="18">
        <f t="shared" si="33"/>
        <v>64605</v>
      </c>
      <c r="I77" s="19">
        <f t="shared" si="33"/>
        <v>0</v>
      </c>
      <c r="J77" s="20">
        <f t="shared" si="33"/>
        <v>0</v>
      </c>
      <c r="K77" s="18">
        <f>SUM(F77:J77)</f>
        <v>64605</v>
      </c>
      <c r="L77" s="18">
        <f t="shared" si="34"/>
        <v>0</v>
      </c>
      <c r="M77" s="18">
        <f t="shared" si="34"/>
        <v>0</v>
      </c>
      <c r="N77" s="18">
        <f t="shared" si="34"/>
        <v>0</v>
      </c>
      <c r="O77" s="18">
        <f t="shared" si="34"/>
        <v>0</v>
      </c>
      <c r="P77" s="18">
        <f t="shared" si="31"/>
        <v>0</v>
      </c>
      <c r="Q77" s="19">
        <f>SUM(K77:O77)</f>
        <v>64605</v>
      </c>
      <c r="R77" s="14"/>
    </row>
    <row r="78" spans="1:18" s="29" customFormat="1" ht="16.5">
      <c r="A78" s="15"/>
      <c r="B78" s="21"/>
      <c r="C78" s="21">
        <v>1</v>
      </c>
      <c r="D78" s="21"/>
      <c r="E78" s="25" t="s">
        <v>103</v>
      </c>
      <c r="F78" s="18"/>
      <c r="G78" s="18"/>
      <c r="H78" s="18">
        <v>64605</v>
      </c>
      <c r="I78" s="19"/>
      <c r="J78" s="20"/>
      <c r="K78" s="18">
        <f>SUM(F78:J78)</f>
        <v>64605</v>
      </c>
      <c r="L78" s="18"/>
      <c r="M78" s="18"/>
      <c r="N78" s="18"/>
      <c r="O78" s="18"/>
      <c r="P78" s="18">
        <f t="shared" si="31"/>
        <v>0</v>
      </c>
      <c r="Q78" s="19">
        <f>SUM(K78:O78)</f>
        <v>64605</v>
      </c>
      <c r="R78" s="14"/>
    </row>
    <row r="79" spans="1:18" ht="16.5">
      <c r="A79" s="15">
        <v>7</v>
      </c>
      <c r="B79" s="21"/>
      <c r="C79" s="21"/>
      <c r="D79" s="21"/>
      <c r="E79" s="47" t="s">
        <v>104</v>
      </c>
      <c r="F79" s="18">
        <f>F80</f>
        <v>0</v>
      </c>
      <c r="G79" s="18">
        <f aca="true" t="shared" si="35" ref="G79:J85">G80</f>
        <v>363940</v>
      </c>
      <c r="H79" s="18">
        <f t="shared" si="35"/>
        <v>147300</v>
      </c>
      <c r="I79" s="19">
        <f t="shared" si="35"/>
        <v>0</v>
      </c>
      <c r="J79" s="20">
        <f t="shared" si="35"/>
        <v>0</v>
      </c>
      <c r="K79" s="18">
        <f t="shared" si="3"/>
        <v>511240</v>
      </c>
      <c r="L79" s="18">
        <f aca="true" t="shared" si="36" ref="L79:O85">L80</f>
        <v>0</v>
      </c>
      <c r="M79" s="18">
        <f t="shared" si="36"/>
        <v>6919430</v>
      </c>
      <c r="N79" s="18">
        <f t="shared" si="36"/>
        <v>123800</v>
      </c>
      <c r="O79" s="18">
        <f t="shared" si="36"/>
        <v>0</v>
      </c>
      <c r="P79" s="18">
        <f t="shared" si="31"/>
        <v>7043230</v>
      </c>
      <c r="Q79" s="19">
        <f t="shared" si="5"/>
        <v>7554470</v>
      </c>
      <c r="R79" s="14"/>
    </row>
    <row r="80" spans="1:18" ht="16.5">
      <c r="A80" s="15"/>
      <c r="B80" s="21">
        <v>1</v>
      </c>
      <c r="C80" s="21"/>
      <c r="D80" s="21"/>
      <c r="E80" s="28" t="s">
        <v>105</v>
      </c>
      <c r="F80" s="18">
        <f>F81</f>
        <v>0</v>
      </c>
      <c r="G80" s="18">
        <f t="shared" si="35"/>
        <v>363940</v>
      </c>
      <c r="H80" s="18">
        <f t="shared" si="35"/>
        <v>147300</v>
      </c>
      <c r="I80" s="19">
        <f t="shared" si="35"/>
        <v>0</v>
      </c>
      <c r="J80" s="20">
        <f t="shared" si="35"/>
        <v>0</v>
      </c>
      <c r="K80" s="18">
        <f t="shared" si="3"/>
        <v>511240</v>
      </c>
      <c r="L80" s="18">
        <f t="shared" si="36"/>
        <v>0</v>
      </c>
      <c r="M80" s="18">
        <f t="shared" si="36"/>
        <v>6919430</v>
      </c>
      <c r="N80" s="18">
        <f t="shared" si="36"/>
        <v>123800</v>
      </c>
      <c r="O80" s="18">
        <f t="shared" si="36"/>
        <v>0</v>
      </c>
      <c r="P80" s="18">
        <f t="shared" si="31"/>
        <v>7043230</v>
      </c>
      <c r="Q80" s="19">
        <f t="shared" si="5"/>
        <v>7554470</v>
      </c>
      <c r="R80" s="14"/>
    </row>
    <row r="81" spans="1:18" ht="16.5">
      <c r="A81" s="15"/>
      <c r="B81" s="21"/>
      <c r="C81" s="21"/>
      <c r="D81" s="21"/>
      <c r="E81" s="27" t="s">
        <v>31</v>
      </c>
      <c r="F81" s="18">
        <f>F82</f>
        <v>0</v>
      </c>
      <c r="G81" s="18">
        <f t="shared" si="35"/>
        <v>363940</v>
      </c>
      <c r="H81" s="18">
        <f t="shared" si="35"/>
        <v>147300</v>
      </c>
      <c r="I81" s="19">
        <f t="shared" si="35"/>
        <v>0</v>
      </c>
      <c r="J81" s="20">
        <f t="shared" si="35"/>
        <v>0</v>
      </c>
      <c r="K81" s="18">
        <f t="shared" si="3"/>
        <v>511240</v>
      </c>
      <c r="L81" s="18">
        <f t="shared" si="36"/>
        <v>0</v>
      </c>
      <c r="M81" s="18">
        <f t="shared" si="36"/>
        <v>6919430</v>
      </c>
      <c r="N81" s="18">
        <f t="shared" si="36"/>
        <v>123800</v>
      </c>
      <c r="O81" s="18">
        <f t="shared" si="36"/>
        <v>0</v>
      </c>
      <c r="P81" s="18">
        <f t="shared" si="31"/>
        <v>7043230</v>
      </c>
      <c r="Q81" s="19">
        <f t="shared" si="5"/>
        <v>7554470</v>
      </c>
      <c r="R81" s="14"/>
    </row>
    <row r="82" spans="1:18" ht="16.5">
      <c r="A82" s="15"/>
      <c r="B82" s="21"/>
      <c r="C82" s="21">
        <v>1</v>
      </c>
      <c r="D82" s="21"/>
      <c r="E82" s="50" t="s">
        <v>106</v>
      </c>
      <c r="F82" s="18">
        <v>0</v>
      </c>
      <c r="G82" s="18">
        <v>363940</v>
      </c>
      <c r="H82" s="18">
        <v>147300</v>
      </c>
      <c r="I82" s="19">
        <v>0</v>
      </c>
      <c r="J82" s="20">
        <v>0</v>
      </c>
      <c r="K82" s="18">
        <f t="shared" si="3"/>
        <v>511240</v>
      </c>
      <c r="L82" s="18">
        <v>0</v>
      </c>
      <c r="M82" s="18">
        <v>6919430</v>
      </c>
      <c r="N82" s="18">
        <v>123800</v>
      </c>
      <c r="O82" s="18">
        <v>0</v>
      </c>
      <c r="P82" s="18">
        <f t="shared" si="31"/>
        <v>7043230</v>
      </c>
      <c r="Q82" s="19">
        <f t="shared" si="5"/>
        <v>7554470</v>
      </c>
      <c r="R82" s="14"/>
    </row>
    <row r="83" spans="1:18" ht="16.5">
      <c r="A83" s="15">
        <v>8</v>
      </c>
      <c r="B83" s="21"/>
      <c r="C83" s="21"/>
      <c r="D83" s="21"/>
      <c r="E83" s="47" t="s">
        <v>107</v>
      </c>
      <c r="F83" s="18">
        <f>F84</f>
        <v>0</v>
      </c>
      <c r="G83" s="18">
        <f t="shared" si="35"/>
        <v>0</v>
      </c>
      <c r="H83" s="18">
        <f t="shared" si="35"/>
        <v>308609</v>
      </c>
      <c r="I83" s="19">
        <f t="shared" si="35"/>
        <v>0</v>
      </c>
      <c r="J83" s="20">
        <f t="shared" si="35"/>
        <v>0</v>
      </c>
      <c r="K83" s="18">
        <f aca="true" t="shared" si="37" ref="K83:K90">SUM(F83:J83)</f>
        <v>308609</v>
      </c>
      <c r="L83" s="18">
        <f t="shared" si="36"/>
        <v>0</v>
      </c>
      <c r="M83" s="18">
        <f t="shared" si="36"/>
        <v>0</v>
      </c>
      <c r="N83" s="18">
        <f t="shared" si="36"/>
        <v>0</v>
      </c>
      <c r="O83" s="18">
        <f t="shared" si="36"/>
        <v>0</v>
      </c>
      <c r="P83" s="18">
        <f t="shared" si="31"/>
        <v>0</v>
      </c>
      <c r="Q83" s="19">
        <f aca="true" t="shared" si="38" ref="Q83:Q90">SUM(K83:O83)</f>
        <v>308609</v>
      </c>
      <c r="R83" s="14"/>
    </row>
    <row r="84" spans="1:18" ht="16.5">
      <c r="A84" s="15"/>
      <c r="B84" s="21">
        <v>1</v>
      </c>
      <c r="C84" s="21"/>
      <c r="D84" s="21"/>
      <c r="E84" s="28" t="s">
        <v>108</v>
      </c>
      <c r="F84" s="18">
        <f>F85</f>
        <v>0</v>
      </c>
      <c r="G84" s="18">
        <f t="shared" si="35"/>
        <v>0</v>
      </c>
      <c r="H84" s="18">
        <f t="shared" si="35"/>
        <v>308609</v>
      </c>
      <c r="I84" s="19">
        <f t="shared" si="35"/>
        <v>0</v>
      </c>
      <c r="J84" s="20">
        <f t="shared" si="35"/>
        <v>0</v>
      </c>
      <c r="K84" s="18">
        <f t="shared" si="37"/>
        <v>308609</v>
      </c>
      <c r="L84" s="18">
        <f t="shared" si="36"/>
        <v>0</v>
      </c>
      <c r="M84" s="18">
        <f t="shared" si="36"/>
        <v>0</v>
      </c>
      <c r="N84" s="18">
        <f t="shared" si="36"/>
        <v>0</v>
      </c>
      <c r="O84" s="18">
        <f t="shared" si="36"/>
        <v>0</v>
      </c>
      <c r="P84" s="18">
        <f t="shared" si="31"/>
        <v>0</v>
      </c>
      <c r="Q84" s="19">
        <f t="shared" si="38"/>
        <v>308609</v>
      </c>
      <c r="R84" s="14"/>
    </row>
    <row r="85" spans="1:18" ht="16.5">
      <c r="A85" s="15"/>
      <c r="B85" s="21"/>
      <c r="C85" s="21"/>
      <c r="D85" s="21"/>
      <c r="E85" s="27" t="s">
        <v>109</v>
      </c>
      <c r="F85" s="18">
        <f>F86</f>
        <v>0</v>
      </c>
      <c r="G85" s="18">
        <f t="shared" si="35"/>
        <v>0</v>
      </c>
      <c r="H85" s="18">
        <f t="shared" si="35"/>
        <v>308609</v>
      </c>
      <c r="I85" s="19">
        <f t="shared" si="35"/>
        <v>0</v>
      </c>
      <c r="J85" s="20">
        <f t="shared" si="35"/>
        <v>0</v>
      </c>
      <c r="K85" s="18">
        <f t="shared" si="37"/>
        <v>308609</v>
      </c>
      <c r="L85" s="18">
        <f t="shared" si="36"/>
        <v>0</v>
      </c>
      <c r="M85" s="18">
        <f t="shared" si="36"/>
        <v>0</v>
      </c>
      <c r="N85" s="18">
        <f t="shared" si="36"/>
        <v>0</v>
      </c>
      <c r="O85" s="18">
        <f t="shared" si="36"/>
        <v>0</v>
      </c>
      <c r="P85" s="18">
        <f t="shared" si="31"/>
        <v>0</v>
      </c>
      <c r="Q85" s="19">
        <f t="shared" si="38"/>
        <v>308609</v>
      </c>
      <c r="R85" s="14"/>
    </row>
    <row r="86" spans="1:18" ht="16.5">
      <c r="A86" s="15"/>
      <c r="B86" s="21"/>
      <c r="C86" s="21">
        <v>1</v>
      </c>
      <c r="D86" s="21"/>
      <c r="E86" s="50" t="s">
        <v>110</v>
      </c>
      <c r="F86" s="18">
        <v>0</v>
      </c>
      <c r="G86" s="18">
        <v>0</v>
      </c>
      <c r="H86" s="18">
        <v>308609</v>
      </c>
      <c r="I86" s="19">
        <v>0</v>
      </c>
      <c r="J86" s="20">
        <v>0</v>
      </c>
      <c r="K86" s="18">
        <f t="shared" si="37"/>
        <v>308609</v>
      </c>
      <c r="L86" s="18">
        <v>0</v>
      </c>
      <c r="M86" s="18">
        <v>0</v>
      </c>
      <c r="N86" s="18"/>
      <c r="O86" s="18">
        <v>0</v>
      </c>
      <c r="P86" s="18">
        <f t="shared" si="31"/>
        <v>0</v>
      </c>
      <c r="Q86" s="19">
        <f t="shared" si="38"/>
        <v>308609</v>
      </c>
      <c r="R86" s="14"/>
    </row>
    <row r="87" spans="1:18" s="29" customFormat="1" ht="16.5">
      <c r="A87" s="15">
        <v>9</v>
      </c>
      <c r="B87" s="21"/>
      <c r="C87" s="21"/>
      <c r="D87" s="21"/>
      <c r="E87" s="54" t="s">
        <v>111</v>
      </c>
      <c r="F87" s="18">
        <f aca="true" t="shared" si="39" ref="F87:J89">F88</f>
        <v>0</v>
      </c>
      <c r="G87" s="18">
        <f t="shared" si="39"/>
        <v>0</v>
      </c>
      <c r="H87" s="18">
        <f t="shared" si="39"/>
        <v>0</v>
      </c>
      <c r="I87" s="19">
        <f t="shared" si="39"/>
        <v>0</v>
      </c>
      <c r="J87" s="20">
        <f t="shared" si="39"/>
        <v>0</v>
      </c>
      <c r="K87" s="18">
        <f t="shared" si="37"/>
        <v>0</v>
      </c>
      <c r="L87" s="18">
        <f aca="true" t="shared" si="40" ref="L87:O89">L88</f>
        <v>0</v>
      </c>
      <c r="M87" s="18">
        <f t="shared" si="40"/>
        <v>0</v>
      </c>
      <c r="N87" s="18">
        <f t="shared" si="40"/>
        <v>16000</v>
      </c>
      <c r="O87" s="18">
        <f t="shared" si="40"/>
        <v>0</v>
      </c>
      <c r="P87" s="18">
        <f t="shared" si="31"/>
        <v>16000</v>
      </c>
      <c r="Q87" s="19">
        <f t="shared" si="38"/>
        <v>16000</v>
      </c>
      <c r="R87" s="14"/>
    </row>
    <row r="88" spans="1:18" s="29" customFormat="1" ht="16.5">
      <c r="A88" s="15"/>
      <c r="B88" s="21">
        <v>1</v>
      </c>
      <c r="C88" s="21"/>
      <c r="D88" s="21"/>
      <c r="E88" s="28" t="s">
        <v>112</v>
      </c>
      <c r="F88" s="18">
        <f t="shared" si="39"/>
        <v>0</v>
      </c>
      <c r="G88" s="18">
        <f t="shared" si="39"/>
        <v>0</v>
      </c>
      <c r="H88" s="18">
        <f t="shared" si="39"/>
        <v>0</v>
      </c>
      <c r="I88" s="19">
        <f t="shared" si="39"/>
        <v>0</v>
      </c>
      <c r="J88" s="20">
        <f t="shared" si="39"/>
        <v>0</v>
      </c>
      <c r="K88" s="18">
        <f t="shared" si="37"/>
        <v>0</v>
      </c>
      <c r="L88" s="18">
        <f t="shared" si="40"/>
        <v>0</v>
      </c>
      <c r="M88" s="18">
        <f t="shared" si="40"/>
        <v>0</v>
      </c>
      <c r="N88" s="18">
        <f t="shared" si="40"/>
        <v>16000</v>
      </c>
      <c r="O88" s="18">
        <f t="shared" si="40"/>
        <v>0</v>
      </c>
      <c r="P88" s="18">
        <f t="shared" si="31"/>
        <v>16000</v>
      </c>
      <c r="Q88" s="19">
        <f t="shared" si="38"/>
        <v>16000</v>
      </c>
      <c r="R88" s="14"/>
    </row>
    <row r="89" spans="1:18" s="29" customFormat="1" ht="16.5">
      <c r="A89" s="15"/>
      <c r="B89" s="21"/>
      <c r="C89" s="21"/>
      <c r="D89" s="21"/>
      <c r="E89" s="30" t="s">
        <v>34</v>
      </c>
      <c r="F89" s="18">
        <f t="shared" si="39"/>
        <v>0</v>
      </c>
      <c r="G89" s="18">
        <f t="shared" si="39"/>
        <v>0</v>
      </c>
      <c r="H89" s="18">
        <f t="shared" si="39"/>
        <v>0</v>
      </c>
      <c r="I89" s="19">
        <f t="shared" si="39"/>
        <v>0</v>
      </c>
      <c r="J89" s="20">
        <f t="shared" si="39"/>
        <v>0</v>
      </c>
      <c r="K89" s="18">
        <f t="shared" si="37"/>
        <v>0</v>
      </c>
      <c r="L89" s="18">
        <f t="shared" si="40"/>
        <v>0</v>
      </c>
      <c r="M89" s="18">
        <f t="shared" si="40"/>
        <v>0</v>
      </c>
      <c r="N89" s="18">
        <f t="shared" si="40"/>
        <v>16000</v>
      </c>
      <c r="O89" s="18">
        <f t="shared" si="40"/>
        <v>0</v>
      </c>
      <c r="P89" s="18">
        <f t="shared" si="31"/>
        <v>16000</v>
      </c>
      <c r="Q89" s="19">
        <f t="shared" si="38"/>
        <v>16000</v>
      </c>
      <c r="R89" s="14"/>
    </row>
    <row r="90" spans="1:18" s="29" customFormat="1" ht="16.5">
      <c r="A90" s="15"/>
      <c r="B90" s="21"/>
      <c r="C90" s="21">
        <v>1</v>
      </c>
      <c r="D90" s="21"/>
      <c r="E90" s="24" t="s">
        <v>113</v>
      </c>
      <c r="F90" s="18"/>
      <c r="G90" s="18"/>
      <c r="H90" s="18">
        <v>0</v>
      </c>
      <c r="I90" s="19"/>
      <c r="J90" s="20"/>
      <c r="K90" s="18">
        <f t="shared" si="37"/>
        <v>0</v>
      </c>
      <c r="L90" s="18"/>
      <c r="M90" s="18"/>
      <c r="N90" s="18">
        <v>16000</v>
      </c>
      <c r="O90" s="18"/>
      <c r="P90" s="18">
        <f t="shared" si="31"/>
        <v>16000</v>
      </c>
      <c r="Q90" s="19">
        <f t="shared" si="38"/>
        <v>16000</v>
      </c>
      <c r="R90" s="14"/>
    </row>
    <row r="91" spans="1:18" ht="16.5">
      <c r="A91" s="15">
        <v>10</v>
      </c>
      <c r="B91" s="21"/>
      <c r="C91" s="21"/>
      <c r="D91" s="21"/>
      <c r="E91" s="54" t="s">
        <v>114</v>
      </c>
      <c r="F91" s="18">
        <f>F92</f>
        <v>0</v>
      </c>
      <c r="G91" s="18">
        <f aca="true" t="shared" si="41" ref="G91:J93">G92</f>
        <v>16000</v>
      </c>
      <c r="H91" s="18">
        <f t="shared" si="41"/>
        <v>0</v>
      </c>
      <c r="I91" s="19">
        <f t="shared" si="41"/>
        <v>0</v>
      </c>
      <c r="J91" s="20">
        <f t="shared" si="41"/>
        <v>0</v>
      </c>
      <c r="K91" s="18">
        <f t="shared" si="3"/>
        <v>16000</v>
      </c>
      <c r="L91" s="18">
        <f aca="true" t="shared" si="42" ref="L91:O93">L92</f>
        <v>0</v>
      </c>
      <c r="M91" s="18">
        <f t="shared" si="42"/>
        <v>64000</v>
      </c>
      <c r="N91" s="18">
        <f t="shared" si="42"/>
        <v>0</v>
      </c>
      <c r="O91" s="18">
        <f t="shared" si="42"/>
        <v>0</v>
      </c>
      <c r="P91" s="18">
        <f t="shared" si="31"/>
        <v>64000</v>
      </c>
      <c r="Q91" s="19">
        <f t="shared" si="5"/>
        <v>80000</v>
      </c>
      <c r="R91" s="14"/>
    </row>
    <row r="92" spans="1:18" s="29" customFormat="1" ht="16.5">
      <c r="A92" s="15"/>
      <c r="B92" s="21">
        <v>1</v>
      </c>
      <c r="C92" s="21"/>
      <c r="D92" s="21"/>
      <c r="E92" s="26" t="s">
        <v>115</v>
      </c>
      <c r="F92" s="18">
        <f>F93</f>
        <v>0</v>
      </c>
      <c r="G92" s="18">
        <f t="shared" si="41"/>
        <v>16000</v>
      </c>
      <c r="H92" s="18">
        <f t="shared" si="41"/>
        <v>0</v>
      </c>
      <c r="I92" s="19">
        <f t="shared" si="41"/>
        <v>0</v>
      </c>
      <c r="J92" s="20">
        <f t="shared" si="41"/>
        <v>0</v>
      </c>
      <c r="K92" s="18">
        <f t="shared" si="3"/>
        <v>16000</v>
      </c>
      <c r="L92" s="18">
        <f t="shared" si="42"/>
        <v>0</v>
      </c>
      <c r="M92" s="18">
        <f t="shared" si="42"/>
        <v>64000</v>
      </c>
      <c r="N92" s="18">
        <f t="shared" si="42"/>
        <v>0</v>
      </c>
      <c r="O92" s="18">
        <f t="shared" si="42"/>
        <v>0</v>
      </c>
      <c r="P92" s="18">
        <f t="shared" si="31"/>
        <v>64000</v>
      </c>
      <c r="Q92" s="19">
        <f t="shared" si="5"/>
        <v>80000</v>
      </c>
      <c r="R92" s="14"/>
    </row>
    <row r="93" spans="1:18" s="29" customFormat="1" ht="16.5">
      <c r="A93" s="15"/>
      <c r="B93" s="21"/>
      <c r="C93" s="21" t="s">
        <v>66</v>
      </c>
      <c r="D93" s="21"/>
      <c r="E93" s="27" t="s">
        <v>35</v>
      </c>
      <c r="F93" s="18">
        <f>F94</f>
        <v>0</v>
      </c>
      <c r="G93" s="18">
        <f t="shared" si="41"/>
        <v>16000</v>
      </c>
      <c r="H93" s="18">
        <f t="shared" si="41"/>
        <v>0</v>
      </c>
      <c r="I93" s="19">
        <f t="shared" si="41"/>
        <v>0</v>
      </c>
      <c r="J93" s="20">
        <f t="shared" si="41"/>
        <v>0</v>
      </c>
      <c r="K93" s="18">
        <f aca="true" t="shared" si="43" ref="K93:K123">SUM(F93:J93)</f>
        <v>16000</v>
      </c>
      <c r="L93" s="18">
        <f t="shared" si="42"/>
        <v>0</v>
      </c>
      <c r="M93" s="18">
        <f t="shared" si="42"/>
        <v>64000</v>
      </c>
      <c r="N93" s="18">
        <f t="shared" si="42"/>
        <v>0</v>
      </c>
      <c r="O93" s="18">
        <f t="shared" si="42"/>
        <v>0</v>
      </c>
      <c r="P93" s="18">
        <f t="shared" si="31"/>
        <v>64000</v>
      </c>
      <c r="Q93" s="19">
        <f aca="true" t="shared" si="44" ref="Q93:Q123">SUM(K93:O93)</f>
        <v>80000</v>
      </c>
      <c r="R93" s="14"/>
    </row>
    <row r="94" spans="1:18" s="34" customFormat="1" ht="16.5">
      <c r="A94" s="31"/>
      <c r="B94" s="32"/>
      <c r="C94" s="32">
        <v>1</v>
      </c>
      <c r="D94" s="32"/>
      <c r="E94" s="24" t="s">
        <v>116</v>
      </c>
      <c r="F94" s="18"/>
      <c r="G94" s="18">
        <v>16000</v>
      </c>
      <c r="H94" s="18"/>
      <c r="I94" s="19"/>
      <c r="J94" s="20"/>
      <c r="K94" s="18">
        <f t="shared" si="43"/>
        <v>16000</v>
      </c>
      <c r="L94" s="18"/>
      <c r="M94" s="18">
        <v>64000</v>
      </c>
      <c r="N94" s="18"/>
      <c r="O94" s="18"/>
      <c r="P94" s="18">
        <f t="shared" si="31"/>
        <v>64000</v>
      </c>
      <c r="Q94" s="19">
        <f t="shared" si="44"/>
        <v>80000</v>
      </c>
      <c r="R94" s="14"/>
    </row>
    <row r="95" spans="1:18" s="29" customFormat="1" ht="16.5">
      <c r="A95" s="15">
        <v>11</v>
      </c>
      <c r="B95" s="21"/>
      <c r="C95" s="21"/>
      <c r="D95" s="21"/>
      <c r="E95" s="17" t="s">
        <v>117</v>
      </c>
      <c r="F95" s="18">
        <f>F96+F99</f>
        <v>0</v>
      </c>
      <c r="G95" s="18">
        <f>G96+G99</f>
        <v>0</v>
      </c>
      <c r="H95" s="18">
        <f>H96+H99</f>
        <v>2690715</v>
      </c>
      <c r="I95" s="19">
        <f>I96+I99</f>
        <v>0</v>
      </c>
      <c r="J95" s="20">
        <f>J96+J99</f>
        <v>0</v>
      </c>
      <c r="K95" s="18">
        <f t="shared" si="43"/>
        <v>2690715</v>
      </c>
      <c r="L95" s="18">
        <f>L96+L99</f>
        <v>0</v>
      </c>
      <c r="M95" s="18">
        <f>M96+M99</f>
        <v>0</v>
      </c>
      <c r="N95" s="18">
        <f>N96+N99</f>
        <v>7560708</v>
      </c>
      <c r="O95" s="18">
        <f>O96+O99</f>
        <v>0</v>
      </c>
      <c r="P95" s="18">
        <f t="shared" si="31"/>
        <v>7560708</v>
      </c>
      <c r="Q95" s="19">
        <f>Q96+Q99</f>
        <v>10251423</v>
      </c>
      <c r="R95" s="14"/>
    </row>
    <row r="96" spans="1:18" s="29" customFormat="1" ht="16.5">
      <c r="A96" s="15"/>
      <c r="B96" s="21">
        <v>1</v>
      </c>
      <c r="C96" s="21"/>
      <c r="D96" s="21"/>
      <c r="E96" s="22" t="s">
        <v>118</v>
      </c>
      <c r="F96" s="18">
        <f aca="true" t="shared" si="45" ref="F96:J97">F97</f>
        <v>0</v>
      </c>
      <c r="G96" s="18">
        <f t="shared" si="45"/>
        <v>0</v>
      </c>
      <c r="H96" s="18">
        <f t="shared" si="45"/>
        <v>612</v>
      </c>
      <c r="I96" s="19">
        <f t="shared" si="45"/>
        <v>0</v>
      </c>
      <c r="J96" s="20">
        <f t="shared" si="45"/>
        <v>0</v>
      </c>
      <c r="K96" s="18">
        <f t="shared" si="43"/>
        <v>612</v>
      </c>
      <c r="L96" s="18">
        <f>L97</f>
        <v>0</v>
      </c>
      <c r="M96" s="18">
        <f aca="true" t="shared" si="46" ref="M96:O97">M97</f>
        <v>0</v>
      </c>
      <c r="N96" s="18">
        <f t="shared" si="46"/>
        <v>0</v>
      </c>
      <c r="O96" s="18">
        <f t="shared" si="46"/>
        <v>0</v>
      </c>
      <c r="P96" s="18">
        <f t="shared" si="31"/>
        <v>0</v>
      </c>
      <c r="Q96" s="19">
        <f t="shared" si="44"/>
        <v>612</v>
      </c>
      <c r="R96" s="14"/>
    </row>
    <row r="97" spans="1:18" s="29" customFormat="1" ht="16.5">
      <c r="A97" s="15"/>
      <c r="B97" s="21"/>
      <c r="C97" s="21"/>
      <c r="D97" s="21"/>
      <c r="E97" s="23" t="s">
        <v>119</v>
      </c>
      <c r="F97" s="18">
        <f t="shared" si="45"/>
        <v>0</v>
      </c>
      <c r="G97" s="18">
        <f t="shared" si="45"/>
        <v>0</v>
      </c>
      <c r="H97" s="18">
        <f t="shared" si="45"/>
        <v>612</v>
      </c>
      <c r="I97" s="19">
        <f t="shared" si="45"/>
        <v>0</v>
      </c>
      <c r="J97" s="20">
        <f t="shared" si="45"/>
        <v>0</v>
      </c>
      <c r="K97" s="18">
        <f t="shared" si="43"/>
        <v>612</v>
      </c>
      <c r="L97" s="18">
        <f>L98</f>
        <v>0</v>
      </c>
      <c r="M97" s="18">
        <f t="shared" si="46"/>
        <v>0</v>
      </c>
      <c r="N97" s="18">
        <f t="shared" si="46"/>
        <v>0</v>
      </c>
      <c r="O97" s="18">
        <f t="shared" si="46"/>
        <v>0</v>
      </c>
      <c r="P97" s="18">
        <f t="shared" si="31"/>
        <v>0</v>
      </c>
      <c r="Q97" s="19">
        <f t="shared" si="44"/>
        <v>612</v>
      </c>
      <c r="R97" s="14"/>
    </row>
    <row r="98" spans="1:18" s="29" customFormat="1" ht="16.5">
      <c r="A98" s="15"/>
      <c r="B98" s="21"/>
      <c r="C98" s="21">
        <v>1</v>
      </c>
      <c r="D98" s="21"/>
      <c r="E98" s="24" t="s">
        <v>120</v>
      </c>
      <c r="F98" s="18"/>
      <c r="G98" s="18"/>
      <c r="H98" s="18">
        <v>612</v>
      </c>
      <c r="I98" s="19"/>
      <c r="J98" s="20"/>
      <c r="K98" s="18">
        <f t="shared" si="43"/>
        <v>612</v>
      </c>
      <c r="L98" s="18"/>
      <c r="M98" s="18"/>
      <c r="N98" s="18"/>
      <c r="O98" s="18"/>
      <c r="P98" s="18">
        <f t="shared" si="31"/>
        <v>0</v>
      </c>
      <c r="Q98" s="19">
        <f t="shared" si="44"/>
        <v>612</v>
      </c>
      <c r="R98" s="14"/>
    </row>
    <row r="99" spans="1:18" ht="16.5">
      <c r="A99" s="15"/>
      <c r="B99" s="21">
        <v>2</v>
      </c>
      <c r="C99" s="21"/>
      <c r="D99" s="21"/>
      <c r="E99" s="26" t="s">
        <v>121</v>
      </c>
      <c r="F99" s="18">
        <f>SUM(F100,F104,F106,F108,F110,F112,F114,F116,F118,F122,F120,F102)</f>
        <v>0</v>
      </c>
      <c r="G99" s="18">
        <f>SUM(G100,G104,G106,G108,G110,G112,G114,G116,G118,G122,G120,G102)</f>
        <v>0</v>
      </c>
      <c r="H99" s="18">
        <f>SUM(H100,H104,H106,H108,H110,H112,H114,H116,H118,H122,H120,H102)</f>
        <v>2690103</v>
      </c>
      <c r="I99" s="19">
        <f>SUM(I100,I104,I106,I108,I110,I112,I114,I116,I118,I122,I120,I102)</f>
        <v>0</v>
      </c>
      <c r="J99" s="20">
        <f>SUM(J100,J104,J106,J108,J110,J112,J114,J116,J118,J122,J120,J102)</f>
        <v>0</v>
      </c>
      <c r="K99" s="18">
        <f t="shared" si="43"/>
        <v>2690103</v>
      </c>
      <c r="L99" s="18">
        <f>SUM(L100,L104,L106,L108,L110,L112,L114,L116,L118,L122,L120,L102)</f>
        <v>0</v>
      </c>
      <c r="M99" s="18">
        <f>SUM(M100,M104,M106,M108,M110,M112,M114,M116,M118,M122,M120,M102)</f>
        <v>0</v>
      </c>
      <c r="N99" s="18">
        <f>SUM(N100,N104,N106,N108,N110,N112,N114,N116,N118,N122,N120,N102)</f>
        <v>7560708</v>
      </c>
      <c r="O99" s="18">
        <f>SUM(O100,O104,O106,O108,O110,O112,O114,O116,O118,O122,O120,O102)</f>
        <v>0</v>
      </c>
      <c r="P99" s="18">
        <f t="shared" si="31"/>
        <v>7560708</v>
      </c>
      <c r="Q99" s="19">
        <f>Q100+Q102+Q104+Q106+Q108+Q110+Q112+Q114+Q116+Q118+Q122+Q120</f>
        <v>10250811</v>
      </c>
      <c r="R99" s="14"/>
    </row>
    <row r="100" spans="1:18" ht="16.5">
      <c r="A100" s="15"/>
      <c r="B100" s="21"/>
      <c r="C100" s="21"/>
      <c r="D100" s="21"/>
      <c r="E100" s="23" t="s">
        <v>28</v>
      </c>
      <c r="F100" s="18">
        <f>F101</f>
        <v>0</v>
      </c>
      <c r="G100" s="18">
        <f>G101</f>
        <v>0</v>
      </c>
      <c r="H100" s="18">
        <f>H101</f>
        <v>99757</v>
      </c>
      <c r="I100" s="19">
        <f>I101</f>
        <v>0</v>
      </c>
      <c r="J100" s="20">
        <f>J101</f>
        <v>0</v>
      </c>
      <c r="K100" s="18">
        <f t="shared" si="43"/>
        <v>99757</v>
      </c>
      <c r="L100" s="18">
        <f>L101</f>
        <v>0</v>
      </c>
      <c r="M100" s="18">
        <f>M101</f>
        <v>0</v>
      </c>
      <c r="N100" s="18">
        <f>N101</f>
        <v>1025972</v>
      </c>
      <c r="O100" s="18">
        <f>O101</f>
        <v>0</v>
      </c>
      <c r="P100" s="18">
        <f t="shared" si="31"/>
        <v>1025972</v>
      </c>
      <c r="Q100" s="19">
        <f>Q101</f>
        <v>1125729</v>
      </c>
      <c r="R100" s="14"/>
    </row>
    <row r="101" spans="1:18" s="48" customFormat="1" ht="16.5">
      <c r="A101" s="45"/>
      <c r="B101" s="46"/>
      <c r="C101" s="46" t="s">
        <v>88</v>
      </c>
      <c r="D101" s="46"/>
      <c r="E101" s="24" t="s">
        <v>36</v>
      </c>
      <c r="F101" s="18"/>
      <c r="G101" s="18">
        <v>0</v>
      </c>
      <c r="H101" s="18">
        <f>66538+31440-1221+3000</f>
        <v>99757</v>
      </c>
      <c r="I101" s="19"/>
      <c r="J101" s="20"/>
      <c r="K101" s="18">
        <f t="shared" si="43"/>
        <v>99757</v>
      </c>
      <c r="L101" s="18"/>
      <c r="M101" s="18"/>
      <c r="N101" s="18">
        <f>999514-150000+30000-8426+1221+155442+1221-3000</f>
        <v>1025972</v>
      </c>
      <c r="O101" s="18"/>
      <c r="P101" s="18">
        <f t="shared" si="31"/>
        <v>1025972</v>
      </c>
      <c r="Q101" s="19">
        <f>SUM(K101:O101)</f>
        <v>1125729</v>
      </c>
      <c r="R101" s="14"/>
    </row>
    <row r="102" spans="1:18" ht="16.5">
      <c r="A102" s="15"/>
      <c r="B102" s="21"/>
      <c r="C102" s="21"/>
      <c r="D102" s="21"/>
      <c r="E102" s="23" t="s">
        <v>30</v>
      </c>
      <c r="F102" s="18">
        <f>F103</f>
        <v>0</v>
      </c>
      <c r="G102" s="18">
        <f aca="true" t="shared" si="47" ref="G102:L102">G103</f>
        <v>0</v>
      </c>
      <c r="H102" s="18">
        <f t="shared" si="47"/>
        <v>37572</v>
      </c>
      <c r="I102" s="19">
        <f t="shared" si="47"/>
        <v>0</v>
      </c>
      <c r="J102" s="20">
        <f t="shared" si="47"/>
        <v>0</v>
      </c>
      <c r="K102" s="18">
        <f>SUM(F102:J102)</f>
        <v>37572</v>
      </c>
      <c r="L102" s="18">
        <f t="shared" si="47"/>
        <v>0</v>
      </c>
      <c r="M102" s="18">
        <f>M103</f>
        <v>0</v>
      </c>
      <c r="N102" s="18">
        <f>N103</f>
        <v>3131435</v>
      </c>
      <c r="O102" s="18">
        <f>O103</f>
        <v>0</v>
      </c>
      <c r="P102" s="18">
        <f t="shared" si="31"/>
        <v>3131435</v>
      </c>
      <c r="Q102" s="19">
        <f>SUM(K102:O102)</f>
        <v>3169007</v>
      </c>
      <c r="R102" s="14"/>
    </row>
    <row r="103" spans="1:18" ht="16.5">
      <c r="A103" s="15"/>
      <c r="B103" s="21"/>
      <c r="C103" s="21">
        <v>2</v>
      </c>
      <c r="D103" s="21"/>
      <c r="E103" s="24" t="s">
        <v>37</v>
      </c>
      <c r="F103" s="18"/>
      <c r="G103" s="18"/>
      <c r="H103" s="18">
        <v>37572</v>
      </c>
      <c r="I103" s="19"/>
      <c r="J103" s="20"/>
      <c r="K103" s="18">
        <f>SUM(F103:J103)</f>
        <v>37572</v>
      </c>
      <c r="L103" s="18"/>
      <c r="M103" s="18"/>
      <c r="N103" s="18">
        <v>3131435</v>
      </c>
      <c r="O103" s="18"/>
      <c r="P103" s="18">
        <f t="shared" si="31"/>
        <v>3131435</v>
      </c>
      <c r="Q103" s="19">
        <f>SUM(K103:O103)</f>
        <v>3169007</v>
      </c>
      <c r="R103" s="14"/>
    </row>
    <row r="104" spans="1:18" s="48" customFormat="1" ht="16.5">
      <c r="A104" s="45"/>
      <c r="B104" s="46"/>
      <c r="C104" s="46"/>
      <c r="D104" s="46"/>
      <c r="E104" s="23" t="s">
        <v>27</v>
      </c>
      <c r="F104" s="18">
        <f>F105</f>
        <v>0</v>
      </c>
      <c r="G104" s="18">
        <f>G105</f>
        <v>0</v>
      </c>
      <c r="H104" s="18">
        <f>H105</f>
        <v>0</v>
      </c>
      <c r="I104" s="19">
        <f>I105</f>
        <v>0</v>
      </c>
      <c r="J104" s="20">
        <f>J105</f>
        <v>0</v>
      </c>
      <c r="K104" s="18">
        <f t="shared" si="43"/>
        <v>0</v>
      </c>
      <c r="L104" s="18">
        <f>L105</f>
        <v>0</v>
      </c>
      <c r="M104" s="18">
        <f>M105</f>
        <v>0</v>
      </c>
      <c r="N104" s="18">
        <f>N105</f>
        <v>220349</v>
      </c>
      <c r="O104" s="18">
        <f>O105</f>
        <v>0</v>
      </c>
      <c r="P104" s="18">
        <f t="shared" si="31"/>
        <v>220349</v>
      </c>
      <c r="Q104" s="19">
        <f t="shared" si="44"/>
        <v>220349</v>
      </c>
      <c r="R104" s="14"/>
    </row>
    <row r="105" spans="1:18" s="48" customFormat="1" ht="16.5">
      <c r="A105" s="45"/>
      <c r="B105" s="46" t="s">
        <v>66</v>
      </c>
      <c r="C105" s="46" t="s">
        <v>94</v>
      </c>
      <c r="D105" s="46"/>
      <c r="E105" s="24" t="s">
        <v>38</v>
      </c>
      <c r="F105" s="18"/>
      <c r="G105" s="18">
        <v>0</v>
      </c>
      <c r="H105" s="18"/>
      <c r="I105" s="19"/>
      <c r="J105" s="20"/>
      <c r="K105" s="18">
        <f t="shared" si="43"/>
        <v>0</v>
      </c>
      <c r="L105" s="18"/>
      <c r="M105" s="18"/>
      <c r="N105" s="18">
        <v>220349</v>
      </c>
      <c r="O105" s="18"/>
      <c r="P105" s="18">
        <f t="shared" si="31"/>
        <v>220349</v>
      </c>
      <c r="Q105" s="19">
        <f t="shared" si="44"/>
        <v>220349</v>
      </c>
      <c r="R105" s="14"/>
    </row>
    <row r="106" spans="1:18" s="87" customFormat="1" ht="16.5">
      <c r="A106" s="85"/>
      <c r="B106" s="86"/>
      <c r="C106" s="86"/>
      <c r="D106" s="86"/>
      <c r="E106" s="64" t="s">
        <v>31</v>
      </c>
      <c r="F106" s="40">
        <f>F107</f>
        <v>0</v>
      </c>
      <c r="G106" s="40">
        <f>G107</f>
        <v>0</v>
      </c>
      <c r="H106" s="40">
        <f>H107</f>
        <v>1412700</v>
      </c>
      <c r="I106" s="41">
        <f>I107</f>
        <v>0</v>
      </c>
      <c r="J106" s="42">
        <f>J107</f>
        <v>0</v>
      </c>
      <c r="K106" s="40">
        <f t="shared" si="43"/>
        <v>1412700</v>
      </c>
      <c r="L106" s="40">
        <f>L107</f>
        <v>0</v>
      </c>
      <c r="M106" s="40">
        <f>M107</f>
        <v>0</v>
      </c>
      <c r="N106" s="40">
        <f>N107</f>
        <v>0</v>
      </c>
      <c r="O106" s="40">
        <f>O107</f>
        <v>0</v>
      </c>
      <c r="P106" s="40">
        <f t="shared" si="31"/>
        <v>0</v>
      </c>
      <c r="Q106" s="41">
        <f t="shared" si="44"/>
        <v>1412700</v>
      </c>
      <c r="R106" s="43"/>
    </row>
    <row r="107" spans="1:18" s="74" customFormat="1" ht="16.5">
      <c r="A107" s="70"/>
      <c r="B107" s="71"/>
      <c r="C107" s="71" t="s">
        <v>122</v>
      </c>
      <c r="D107" s="71"/>
      <c r="E107" s="72" t="s">
        <v>39</v>
      </c>
      <c r="F107" s="12"/>
      <c r="G107" s="12">
        <v>0</v>
      </c>
      <c r="H107" s="12">
        <v>1412700</v>
      </c>
      <c r="I107" s="13"/>
      <c r="J107" s="69"/>
      <c r="K107" s="12">
        <f t="shared" si="43"/>
        <v>1412700</v>
      </c>
      <c r="L107" s="12"/>
      <c r="M107" s="12"/>
      <c r="N107" s="12"/>
      <c r="O107" s="12"/>
      <c r="P107" s="12">
        <f t="shared" si="31"/>
        <v>0</v>
      </c>
      <c r="Q107" s="13">
        <f t="shared" si="44"/>
        <v>1412700</v>
      </c>
      <c r="R107" s="73"/>
    </row>
    <row r="108" spans="1:18" ht="16.5">
      <c r="A108" s="15"/>
      <c r="B108" s="21"/>
      <c r="C108" s="21"/>
      <c r="D108" s="21"/>
      <c r="E108" s="23" t="s">
        <v>33</v>
      </c>
      <c r="F108" s="18">
        <f>F109</f>
        <v>0</v>
      </c>
      <c r="G108" s="18">
        <f>G109</f>
        <v>0</v>
      </c>
      <c r="H108" s="18">
        <f>H109</f>
        <v>0</v>
      </c>
      <c r="I108" s="19">
        <f>I109</f>
        <v>0</v>
      </c>
      <c r="J108" s="20">
        <f>J109</f>
        <v>0</v>
      </c>
      <c r="K108" s="18">
        <f t="shared" si="43"/>
        <v>0</v>
      </c>
      <c r="L108" s="18">
        <f>L109</f>
        <v>0</v>
      </c>
      <c r="M108" s="18">
        <f>M109</f>
        <v>0</v>
      </c>
      <c r="N108" s="18">
        <f>N109</f>
        <v>1605952</v>
      </c>
      <c r="O108" s="18">
        <f>O109</f>
        <v>0</v>
      </c>
      <c r="P108" s="18">
        <f t="shared" si="31"/>
        <v>1605952</v>
      </c>
      <c r="Q108" s="19">
        <f t="shared" si="44"/>
        <v>1605952</v>
      </c>
      <c r="R108" s="14"/>
    </row>
    <row r="109" spans="1:18" ht="16.5">
      <c r="A109" s="15"/>
      <c r="B109" s="21" t="s">
        <v>66</v>
      </c>
      <c r="C109" s="21">
        <v>5</v>
      </c>
      <c r="D109" s="21"/>
      <c r="E109" s="24" t="s">
        <v>40</v>
      </c>
      <c r="F109" s="18"/>
      <c r="G109" s="18">
        <v>0</v>
      </c>
      <c r="H109" s="18"/>
      <c r="I109" s="19"/>
      <c r="J109" s="20"/>
      <c r="K109" s="18">
        <f t="shared" si="43"/>
        <v>0</v>
      </c>
      <c r="L109" s="18"/>
      <c r="M109" s="18"/>
      <c r="N109" s="18">
        <f>1477526+150000-30000+8426</f>
        <v>1605952</v>
      </c>
      <c r="O109" s="18"/>
      <c r="P109" s="18">
        <f t="shared" si="31"/>
        <v>1605952</v>
      </c>
      <c r="Q109" s="19">
        <f t="shared" si="44"/>
        <v>1605952</v>
      </c>
      <c r="R109" s="14"/>
    </row>
    <row r="110" spans="1:18" ht="16.5">
      <c r="A110" s="15"/>
      <c r="B110" s="16"/>
      <c r="C110" s="16"/>
      <c r="D110" s="16"/>
      <c r="E110" s="23" t="s">
        <v>32</v>
      </c>
      <c r="F110" s="18">
        <f>F111</f>
        <v>0</v>
      </c>
      <c r="G110" s="18">
        <f>G111</f>
        <v>0</v>
      </c>
      <c r="H110" s="18">
        <f>H111</f>
        <v>52000</v>
      </c>
      <c r="I110" s="19">
        <f>I111</f>
        <v>0</v>
      </c>
      <c r="J110" s="20">
        <f>J111</f>
        <v>0</v>
      </c>
      <c r="K110" s="18">
        <f t="shared" si="43"/>
        <v>52000</v>
      </c>
      <c r="L110" s="18">
        <f>L111</f>
        <v>0</v>
      </c>
      <c r="M110" s="18">
        <f>M111</f>
        <v>0</v>
      </c>
      <c r="N110" s="18">
        <f>N111</f>
        <v>331519</v>
      </c>
      <c r="O110" s="18">
        <f>O111</f>
        <v>0</v>
      </c>
      <c r="P110" s="18">
        <f t="shared" si="31"/>
        <v>331519</v>
      </c>
      <c r="Q110" s="19">
        <f>Q111</f>
        <v>383519</v>
      </c>
      <c r="R110" s="14"/>
    </row>
    <row r="111" spans="1:18" ht="16.5">
      <c r="A111" s="15"/>
      <c r="B111" s="21"/>
      <c r="C111" s="21">
        <v>6</v>
      </c>
      <c r="D111" s="21"/>
      <c r="E111" s="24" t="s">
        <v>41</v>
      </c>
      <c r="F111" s="18"/>
      <c r="G111" s="18">
        <v>0</v>
      </c>
      <c r="H111" s="18">
        <v>52000</v>
      </c>
      <c r="I111" s="19"/>
      <c r="J111" s="20"/>
      <c r="K111" s="18">
        <f t="shared" si="43"/>
        <v>52000</v>
      </c>
      <c r="L111" s="18"/>
      <c r="M111" s="18"/>
      <c r="N111" s="18">
        <v>331519</v>
      </c>
      <c r="O111" s="18"/>
      <c r="P111" s="18">
        <f t="shared" si="31"/>
        <v>331519</v>
      </c>
      <c r="Q111" s="19">
        <f t="shared" si="44"/>
        <v>383519</v>
      </c>
      <c r="R111" s="14"/>
    </row>
    <row r="112" spans="1:18" ht="16.5">
      <c r="A112" s="15"/>
      <c r="B112" s="21"/>
      <c r="C112" s="21"/>
      <c r="D112" s="21"/>
      <c r="E112" s="23" t="s">
        <v>29</v>
      </c>
      <c r="F112" s="18">
        <f>F113</f>
        <v>0</v>
      </c>
      <c r="G112" s="18">
        <f>G113</f>
        <v>0</v>
      </c>
      <c r="H112" s="18">
        <f>H113</f>
        <v>247286</v>
      </c>
      <c r="I112" s="19">
        <f>I113</f>
        <v>0</v>
      </c>
      <c r="J112" s="20">
        <f>J113</f>
        <v>0</v>
      </c>
      <c r="K112" s="18">
        <f t="shared" si="43"/>
        <v>247286</v>
      </c>
      <c r="L112" s="18">
        <f>L113</f>
        <v>0</v>
      </c>
      <c r="M112" s="18">
        <f>M113</f>
        <v>0</v>
      </c>
      <c r="N112" s="18">
        <f>N113</f>
        <v>0</v>
      </c>
      <c r="O112" s="18">
        <f>O113</f>
        <v>0</v>
      </c>
      <c r="P112" s="18">
        <f t="shared" si="31"/>
        <v>0</v>
      </c>
      <c r="Q112" s="19">
        <f t="shared" si="44"/>
        <v>247286</v>
      </c>
      <c r="R112" s="14"/>
    </row>
    <row r="113" spans="1:18" ht="16.5">
      <c r="A113" s="15"/>
      <c r="B113" s="21"/>
      <c r="C113" s="21">
        <v>7</v>
      </c>
      <c r="D113" s="21"/>
      <c r="E113" s="24" t="s">
        <v>42</v>
      </c>
      <c r="F113" s="18"/>
      <c r="G113" s="18"/>
      <c r="H113" s="18">
        <v>247286</v>
      </c>
      <c r="I113" s="19"/>
      <c r="J113" s="20"/>
      <c r="K113" s="18">
        <f t="shared" si="43"/>
        <v>247286</v>
      </c>
      <c r="L113" s="18"/>
      <c r="M113" s="18"/>
      <c r="N113" s="18"/>
      <c r="O113" s="18"/>
      <c r="P113" s="18">
        <f t="shared" si="31"/>
        <v>0</v>
      </c>
      <c r="Q113" s="19">
        <f t="shared" si="44"/>
        <v>247286</v>
      </c>
      <c r="R113" s="14"/>
    </row>
    <row r="114" spans="1:18" ht="16.5">
      <c r="A114" s="15"/>
      <c r="B114" s="21"/>
      <c r="C114" s="21"/>
      <c r="D114" s="21"/>
      <c r="E114" s="23" t="s">
        <v>43</v>
      </c>
      <c r="F114" s="18">
        <f>F115</f>
        <v>0</v>
      </c>
      <c r="G114" s="18">
        <f>G115</f>
        <v>0</v>
      </c>
      <c r="H114" s="18">
        <f>H115</f>
        <v>618737</v>
      </c>
      <c r="I114" s="19">
        <f>I115</f>
        <v>0</v>
      </c>
      <c r="J114" s="20">
        <f>J115</f>
        <v>0</v>
      </c>
      <c r="K114" s="18">
        <f t="shared" si="43"/>
        <v>618737</v>
      </c>
      <c r="L114" s="18">
        <f>L115</f>
        <v>0</v>
      </c>
      <c r="M114" s="18">
        <f>M115</f>
        <v>0</v>
      </c>
      <c r="N114" s="18">
        <f>N115</f>
        <v>0</v>
      </c>
      <c r="O114" s="18">
        <f>O115</f>
        <v>0</v>
      </c>
      <c r="P114" s="18">
        <f t="shared" si="31"/>
        <v>0</v>
      </c>
      <c r="Q114" s="19">
        <f t="shared" si="44"/>
        <v>618737</v>
      </c>
      <c r="R114" s="14"/>
    </row>
    <row r="115" spans="1:18" ht="16.5">
      <c r="A115" s="15"/>
      <c r="B115" s="21"/>
      <c r="C115" s="21">
        <v>8</v>
      </c>
      <c r="D115" s="21"/>
      <c r="E115" s="24" t="s">
        <v>44</v>
      </c>
      <c r="F115" s="18"/>
      <c r="G115" s="18"/>
      <c r="H115" s="18">
        <v>618737</v>
      </c>
      <c r="I115" s="19"/>
      <c r="J115" s="20"/>
      <c r="K115" s="18">
        <f t="shared" si="43"/>
        <v>618737</v>
      </c>
      <c r="L115" s="18"/>
      <c r="M115" s="18"/>
      <c r="N115" s="18"/>
      <c r="O115" s="18"/>
      <c r="P115" s="18">
        <f t="shared" si="31"/>
        <v>0</v>
      </c>
      <c r="Q115" s="19">
        <f t="shared" si="44"/>
        <v>618737</v>
      </c>
      <c r="R115" s="14"/>
    </row>
    <row r="116" spans="1:18" ht="16.5">
      <c r="A116" s="15"/>
      <c r="B116" s="21"/>
      <c r="C116" s="21"/>
      <c r="D116" s="21"/>
      <c r="E116" s="23" t="s">
        <v>45</v>
      </c>
      <c r="F116" s="18">
        <f>F117</f>
        <v>0</v>
      </c>
      <c r="G116" s="18">
        <f>G117</f>
        <v>0</v>
      </c>
      <c r="H116" s="18">
        <f>H117</f>
        <v>150439</v>
      </c>
      <c r="I116" s="19">
        <f>I117</f>
        <v>0</v>
      </c>
      <c r="J116" s="20">
        <f>J117</f>
        <v>0</v>
      </c>
      <c r="K116" s="18">
        <f t="shared" si="43"/>
        <v>150439</v>
      </c>
      <c r="L116" s="18">
        <f>L117</f>
        <v>0</v>
      </c>
      <c r="M116" s="18">
        <f>M117</f>
        <v>0</v>
      </c>
      <c r="N116" s="18">
        <f>N117</f>
        <v>0</v>
      </c>
      <c r="O116" s="18">
        <f>O117</f>
        <v>0</v>
      </c>
      <c r="P116" s="18">
        <f t="shared" si="31"/>
        <v>0</v>
      </c>
      <c r="Q116" s="19">
        <f t="shared" si="44"/>
        <v>150439</v>
      </c>
      <c r="R116" s="14"/>
    </row>
    <row r="117" spans="1:18" ht="16.5">
      <c r="A117" s="15"/>
      <c r="B117" s="21"/>
      <c r="C117" s="21">
        <v>9</v>
      </c>
      <c r="D117" s="21"/>
      <c r="E117" s="24" t="s">
        <v>46</v>
      </c>
      <c r="F117" s="18"/>
      <c r="G117" s="18"/>
      <c r="H117" s="18">
        <v>150439</v>
      </c>
      <c r="I117" s="19"/>
      <c r="J117" s="20"/>
      <c r="K117" s="18">
        <f t="shared" si="43"/>
        <v>150439</v>
      </c>
      <c r="L117" s="18"/>
      <c r="M117" s="18"/>
      <c r="N117" s="18"/>
      <c r="O117" s="18"/>
      <c r="P117" s="18">
        <f t="shared" si="31"/>
        <v>0</v>
      </c>
      <c r="Q117" s="19">
        <f t="shared" si="44"/>
        <v>150439</v>
      </c>
      <c r="R117" s="14"/>
    </row>
    <row r="118" spans="1:18" ht="16.5">
      <c r="A118" s="15"/>
      <c r="B118" s="21"/>
      <c r="C118" s="21"/>
      <c r="D118" s="21"/>
      <c r="E118" s="23" t="s">
        <v>34</v>
      </c>
      <c r="F118" s="18">
        <f>F119</f>
        <v>0</v>
      </c>
      <c r="G118" s="18">
        <f>G119</f>
        <v>0</v>
      </c>
      <c r="H118" s="18">
        <f>H119</f>
        <v>71612</v>
      </c>
      <c r="I118" s="19">
        <f>I119</f>
        <v>0</v>
      </c>
      <c r="J118" s="20">
        <f>J119</f>
        <v>0</v>
      </c>
      <c r="K118" s="18">
        <f t="shared" si="43"/>
        <v>71612</v>
      </c>
      <c r="L118" s="18">
        <f>L119</f>
        <v>0</v>
      </c>
      <c r="M118" s="18">
        <f>M119</f>
        <v>0</v>
      </c>
      <c r="N118" s="18">
        <f>N119</f>
        <v>0</v>
      </c>
      <c r="O118" s="18">
        <f>O119</f>
        <v>0</v>
      </c>
      <c r="P118" s="18">
        <f t="shared" si="31"/>
        <v>0</v>
      </c>
      <c r="Q118" s="19">
        <f t="shared" si="44"/>
        <v>71612</v>
      </c>
      <c r="R118" s="14"/>
    </row>
    <row r="119" spans="1:18" ht="16.5">
      <c r="A119" s="15"/>
      <c r="B119" s="21"/>
      <c r="C119" s="21">
        <v>10</v>
      </c>
      <c r="D119" s="21"/>
      <c r="E119" s="24" t="s">
        <v>47</v>
      </c>
      <c r="F119" s="55"/>
      <c r="G119" s="55"/>
      <c r="H119" s="55">
        <v>71612</v>
      </c>
      <c r="I119" s="56"/>
      <c r="J119" s="57"/>
      <c r="K119" s="18">
        <f t="shared" si="43"/>
        <v>71612</v>
      </c>
      <c r="L119" s="55"/>
      <c r="M119" s="55"/>
      <c r="N119" s="55"/>
      <c r="O119" s="55"/>
      <c r="P119" s="18">
        <f t="shared" si="31"/>
        <v>0</v>
      </c>
      <c r="Q119" s="19">
        <f t="shared" si="44"/>
        <v>71612</v>
      </c>
      <c r="R119" s="14"/>
    </row>
    <row r="120" spans="1:18" ht="16.5">
      <c r="A120" s="15"/>
      <c r="B120" s="21"/>
      <c r="C120" s="21"/>
      <c r="D120" s="21"/>
      <c r="E120" s="23" t="s">
        <v>35</v>
      </c>
      <c r="F120" s="18">
        <f>F121</f>
        <v>0</v>
      </c>
      <c r="G120" s="18">
        <f>G121</f>
        <v>0</v>
      </c>
      <c r="H120" s="18">
        <f>H121</f>
        <v>0</v>
      </c>
      <c r="I120" s="19">
        <f>I121</f>
        <v>0</v>
      </c>
      <c r="J120" s="20">
        <f>J121</f>
        <v>0</v>
      </c>
      <c r="K120" s="18">
        <f>SUM(F120:J120)</f>
        <v>0</v>
      </c>
      <c r="L120" s="18">
        <f>L121</f>
        <v>0</v>
      </c>
      <c r="M120" s="18">
        <f>M121</f>
        <v>0</v>
      </c>
      <c r="N120" s="18">
        <f>N121</f>
        <v>77500</v>
      </c>
      <c r="O120" s="18">
        <f>O121</f>
        <v>0</v>
      </c>
      <c r="P120" s="18">
        <f>SUM(L120:O120)</f>
        <v>77500</v>
      </c>
      <c r="Q120" s="19">
        <f>SUM(K120:O120)</f>
        <v>77500</v>
      </c>
      <c r="R120" s="14"/>
    </row>
    <row r="121" spans="1:18" ht="16.5">
      <c r="A121" s="15"/>
      <c r="B121" s="21"/>
      <c r="C121" s="21">
        <v>11</v>
      </c>
      <c r="D121" s="21"/>
      <c r="E121" s="24" t="s">
        <v>49</v>
      </c>
      <c r="F121" s="18"/>
      <c r="G121" s="18"/>
      <c r="H121" s="18"/>
      <c r="I121" s="19"/>
      <c r="J121" s="20"/>
      <c r="K121" s="18">
        <f>SUM(F121:J121)</f>
        <v>0</v>
      </c>
      <c r="L121" s="18"/>
      <c r="M121" s="18"/>
      <c r="N121" s="18">
        <v>77500</v>
      </c>
      <c r="O121" s="18"/>
      <c r="P121" s="18">
        <f>SUM(L121:O121)</f>
        <v>77500</v>
      </c>
      <c r="Q121" s="19">
        <f>SUM(K121:O121)</f>
        <v>77500</v>
      </c>
      <c r="R121" s="14"/>
    </row>
    <row r="122" spans="1:18" ht="16.5">
      <c r="A122" s="15"/>
      <c r="B122" s="21"/>
      <c r="C122" s="21"/>
      <c r="D122" s="21"/>
      <c r="E122" s="23" t="s">
        <v>51</v>
      </c>
      <c r="F122" s="18">
        <f>F123</f>
        <v>0</v>
      </c>
      <c r="G122" s="18">
        <f>G123</f>
        <v>0</v>
      </c>
      <c r="H122" s="18">
        <f>H123</f>
        <v>0</v>
      </c>
      <c r="I122" s="19">
        <f>I123</f>
        <v>0</v>
      </c>
      <c r="J122" s="20">
        <f>J123</f>
        <v>0</v>
      </c>
      <c r="K122" s="18">
        <f t="shared" si="43"/>
        <v>0</v>
      </c>
      <c r="L122" s="18">
        <f>L123</f>
        <v>0</v>
      </c>
      <c r="M122" s="18">
        <f>M123</f>
        <v>0</v>
      </c>
      <c r="N122" s="18">
        <f>N123</f>
        <v>1167981</v>
      </c>
      <c r="O122" s="18">
        <f>O123</f>
        <v>0</v>
      </c>
      <c r="P122" s="18">
        <f t="shared" si="31"/>
        <v>1167981</v>
      </c>
      <c r="Q122" s="19">
        <f t="shared" si="44"/>
        <v>1167981</v>
      </c>
      <c r="R122" s="14"/>
    </row>
    <row r="123" spans="1:18" ht="16.5">
      <c r="A123" s="15"/>
      <c r="B123" s="21"/>
      <c r="C123" s="21">
        <v>12</v>
      </c>
      <c r="D123" s="21"/>
      <c r="E123" s="24" t="s">
        <v>48</v>
      </c>
      <c r="F123" s="18"/>
      <c r="G123" s="18"/>
      <c r="H123" s="18"/>
      <c r="I123" s="19"/>
      <c r="J123" s="20"/>
      <c r="K123" s="18">
        <f t="shared" si="43"/>
        <v>0</v>
      </c>
      <c r="L123" s="18"/>
      <c r="M123" s="18"/>
      <c r="N123" s="18">
        <f>1166760+1221</f>
        <v>1167981</v>
      </c>
      <c r="O123" s="18"/>
      <c r="P123" s="18">
        <f t="shared" si="31"/>
        <v>1167981</v>
      </c>
      <c r="Q123" s="19">
        <f t="shared" si="44"/>
        <v>1167981</v>
      </c>
      <c r="R123" s="14"/>
    </row>
    <row r="124" spans="1:17" ht="15.75">
      <c r="A124" s="60"/>
      <c r="B124" s="58"/>
      <c r="C124" s="58"/>
      <c r="D124" s="58"/>
      <c r="E124" s="58"/>
      <c r="F124" s="58"/>
      <c r="G124" s="58"/>
      <c r="H124" s="58"/>
      <c r="I124" s="59"/>
      <c r="J124" s="60"/>
      <c r="K124" s="58"/>
      <c r="L124" s="58"/>
      <c r="M124" s="58"/>
      <c r="N124" s="58"/>
      <c r="O124" s="58"/>
      <c r="P124" s="58"/>
      <c r="Q124" s="59"/>
    </row>
    <row r="125" spans="1:17" ht="15.75">
      <c r="A125" s="60"/>
      <c r="B125" s="58"/>
      <c r="C125" s="58"/>
      <c r="D125" s="58"/>
      <c r="E125" s="58"/>
      <c r="F125" s="58"/>
      <c r="G125" s="58"/>
      <c r="H125" s="58"/>
      <c r="I125" s="59"/>
      <c r="J125" s="60"/>
      <c r="K125" s="58"/>
      <c r="L125" s="58"/>
      <c r="M125" s="58"/>
      <c r="N125" s="58"/>
      <c r="O125" s="58"/>
      <c r="P125" s="58"/>
      <c r="Q125" s="59"/>
    </row>
    <row r="126" spans="1:17" ht="15.75">
      <c r="A126" s="60"/>
      <c r="B126" s="58"/>
      <c r="C126" s="58"/>
      <c r="D126" s="58"/>
      <c r="E126" s="58"/>
      <c r="F126" s="58"/>
      <c r="G126" s="58"/>
      <c r="H126" s="58"/>
      <c r="I126" s="59"/>
      <c r="J126" s="60"/>
      <c r="K126" s="58"/>
      <c r="L126" s="58"/>
      <c r="M126" s="58"/>
      <c r="N126" s="58"/>
      <c r="O126" s="58"/>
      <c r="P126" s="58"/>
      <c r="Q126" s="59"/>
    </row>
    <row r="127" spans="1:17" ht="15.75">
      <c r="A127" s="60"/>
      <c r="B127" s="58"/>
      <c r="C127" s="58"/>
      <c r="D127" s="58"/>
      <c r="E127" s="58"/>
      <c r="F127" s="58"/>
      <c r="G127" s="58"/>
      <c r="H127" s="58"/>
      <c r="I127" s="59"/>
      <c r="J127" s="60"/>
      <c r="K127" s="58"/>
      <c r="L127" s="58"/>
      <c r="M127" s="58"/>
      <c r="N127" s="58"/>
      <c r="O127" s="58"/>
      <c r="P127" s="58"/>
      <c r="Q127" s="59"/>
    </row>
    <row r="128" spans="1:17" ht="15.75">
      <c r="A128" s="60"/>
      <c r="B128" s="58"/>
      <c r="C128" s="58"/>
      <c r="D128" s="58"/>
      <c r="E128" s="58"/>
      <c r="F128" s="58"/>
      <c r="G128" s="58"/>
      <c r="H128" s="58"/>
      <c r="I128" s="59"/>
      <c r="J128" s="60"/>
      <c r="K128" s="58"/>
      <c r="L128" s="58"/>
      <c r="M128" s="58"/>
      <c r="N128" s="58"/>
      <c r="O128" s="58"/>
      <c r="P128" s="58"/>
      <c r="Q128" s="59"/>
    </row>
    <row r="129" spans="1:17" ht="15.75">
      <c r="A129" s="60"/>
      <c r="B129" s="58"/>
      <c r="C129" s="58"/>
      <c r="D129" s="58"/>
      <c r="E129" s="58"/>
      <c r="F129" s="58"/>
      <c r="G129" s="58"/>
      <c r="H129" s="58"/>
      <c r="I129" s="59"/>
      <c r="J129" s="60"/>
      <c r="K129" s="58"/>
      <c r="L129" s="58"/>
      <c r="M129" s="58"/>
      <c r="N129" s="58"/>
      <c r="O129" s="58"/>
      <c r="P129" s="58"/>
      <c r="Q129" s="59"/>
    </row>
    <row r="130" spans="1:17" ht="15.75">
      <c r="A130" s="60"/>
      <c r="B130" s="58"/>
      <c r="C130" s="58"/>
      <c r="D130" s="58"/>
      <c r="E130" s="58"/>
      <c r="F130" s="58"/>
      <c r="G130" s="58"/>
      <c r="H130" s="58"/>
      <c r="I130" s="59"/>
      <c r="J130" s="60"/>
      <c r="K130" s="58"/>
      <c r="L130" s="58"/>
      <c r="M130" s="58"/>
      <c r="N130" s="58"/>
      <c r="O130" s="58"/>
      <c r="P130" s="58"/>
      <c r="Q130" s="59"/>
    </row>
    <row r="131" spans="1:17" ht="15.75">
      <c r="A131" s="60"/>
      <c r="B131" s="58"/>
      <c r="C131" s="58"/>
      <c r="D131" s="58"/>
      <c r="E131" s="58"/>
      <c r="F131" s="58"/>
      <c r="G131" s="58"/>
      <c r="H131" s="58"/>
      <c r="I131" s="59"/>
      <c r="J131" s="60"/>
      <c r="K131" s="58"/>
      <c r="L131" s="58"/>
      <c r="M131" s="58"/>
      <c r="N131" s="58"/>
      <c r="O131" s="58"/>
      <c r="P131" s="58"/>
      <c r="Q131" s="59"/>
    </row>
    <row r="132" spans="1:17" ht="15.75">
      <c r="A132" s="60"/>
      <c r="B132" s="58"/>
      <c r="C132" s="58"/>
      <c r="D132" s="58"/>
      <c r="E132" s="58"/>
      <c r="F132" s="58"/>
      <c r="G132" s="58"/>
      <c r="H132" s="58"/>
      <c r="I132" s="59"/>
      <c r="J132" s="60"/>
      <c r="K132" s="58"/>
      <c r="L132" s="58"/>
      <c r="M132" s="58"/>
      <c r="N132" s="58"/>
      <c r="O132" s="58"/>
      <c r="P132" s="58"/>
      <c r="Q132" s="59"/>
    </row>
    <row r="133" spans="1:17" ht="15.75">
      <c r="A133" s="60"/>
      <c r="B133" s="58"/>
      <c r="C133" s="58"/>
      <c r="D133" s="58"/>
      <c r="E133" s="58"/>
      <c r="F133" s="58"/>
      <c r="G133" s="58"/>
      <c r="H133" s="58"/>
      <c r="I133" s="59"/>
      <c r="J133" s="60"/>
      <c r="K133" s="58"/>
      <c r="L133" s="58"/>
      <c r="M133" s="58"/>
      <c r="N133" s="58"/>
      <c r="O133" s="58"/>
      <c r="P133" s="58"/>
      <c r="Q133" s="59"/>
    </row>
    <row r="134" spans="1:17" ht="15.75">
      <c r="A134" s="60"/>
      <c r="B134" s="58"/>
      <c r="C134" s="58"/>
      <c r="D134" s="58"/>
      <c r="E134" s="58"/>
      <c r="F134" s="58"/>
      <c r="G134" s="58"/>
      <c r="H134" s="58"/>
      <c r="I134" s="59"/>
      <c r="J134" s="60"/>
      <c r="K134" s="58"/>
      <c r="L134" s="58"/>
      <c r="M134" s="58"/>
      <c r="N134" s="58"/>
      <c r="O134" s="58"/>
      <c r="P134" s="58"/>
      <c r="Q134" s="59"/>
    </row>
    <row r="135" spans="1:17" ht="15.75">
      <c r="A135" s="60"/>
      <c r="B135" s="58"/>
      <c r="C135" s="58"/>
      <c r="D135" s="58"/>
      <c r="E135" s="58"/>
      <c r="F135" s="58"/>
      <c r="G135" s="58"/>
      <c r="H135" s="58"/>
      <c r="I135" s="59"/>
      <c r="J135" s="60"/>
      <c r="K135" s="58"/>
      <c r="L135" s="58"/>
      <c r="M135" s="58"/>
      <c r="N135" s="58"/>
      <c r="O135" s="58"/>
      <c r="P135" s="58"/>
      <c r="Q135" s="59"/>
    </row>
    <row r="136" spans="1:17" ht="15.75">
      <c r="A136" s="60"/>
      <c r="B136" s="58"/>
      <c r="C136" s="58"/>
      <c r="D136" s="58"/>
      <c r="E136" s="58"/>
      <c r="F136" s="58"/>
      <c r="G136" s="58"/>
      <c r="H136" s="58"/>
      <c r="I136" s="59"/>
      <c r="J136" s="60"/>
      <c r="K136" s="58"/>
      <c r="L136" s="58"/>
      <c r="M136" s="58"/>
      <c r="N136" s="58"/>
      <c r="O136" s="58"/>
      <c r="P136" s="58"/>
      <c r="Q136" s="59"/>
    </row>
    <row r="137" spans="1:17" ht="15.75">
      <c r="A137" s="60"/>
      <c r="B137" s="58"/>
      <c r="C137" s="58"/>
      <c r="D137" s="58"/>
      <c r="E137" s="58"/>
      <c r="F137" s="58"/>
      <c r="G137" s="58"/>
      <c r="H137" s="58"/>
      <c r="I137" s="59"/>
      <c r="J137" s="60"/>
      <c r="K137" s="58"/>
      <c r="L137" s="58"/>
      <c r="M137" s="58"/>
      <c r="N137" s="58"/>
      <c r="O137" s="58"/>
      <c r="P137" s="58"/>
      <c r="Q137" s="59"/>
    </row>
    <row r="138" spans="1:17" ht="15.75">
      <c r="A138" s="60"/>
      <c r="B138" s="58"/>
      <c r="C138" s="58"/>
      <c r="D138" s="58"/>
      <c r="E138" s="58"/>
      <c r="F138" s="58"/>
      <c r="G138" s="58"/>
      <c r="H138" s="58"/>
      <c r="I138" s="59"/>
      <c r="J138" s="60"/>
      <c r="K138" s="58"/>
      <c r="L138" s="58"/>
      <c r="M138" s="58"/>
      <c r="N138" s="58"/>
      <c r="O138" s="58"/>
      <c r="P138" s="58"/>
      <c r="Q138" s="59"/>
    </row>
    <row r="139" spans="1:17" ht="15.75">
      <c r="A139" s="60"/>
      <c r="B139" s="58"/>
      <c r="C139" s="58"/>
      <c r="D139" s="58"/>
      <c r="E139" s="58"/>
      <c r="F139" s="58"/>
      <c r="G139" s="58"/>
      <c r="H139" s="58"/>
      <c r="I139" s="59"/>
      <c r="J139" s="60"/>
      <c r="K139" s="58"/>
      <c r="L139" s="58"/>
      <c r="M139" s="58"/>
      <c r="N139" s="58"/>
      <c r="O139" s="58"/>
      <c r="P139" s="58"/>
      <c r="Q139" s="59"/>
    </row>
    <row r="140" spans="1:17" s="53" customFormat="1" ht="15.75">
      <c r="A140" s="63"/>
      <c r="B140" s="61"/>
      <c r="C140" s="61"/>
      <c r="D140" s="61"/>
      <c r="E140" s="61"/>
      <c r="F140" s="61"/>
      <c r="G140" s="61"/>
      <c r="H140" s="61"/>
      <c r="I140" s="62"/>
      <c r="J140" s="63"/>
      <c r="K140" s="61"/>
      <c r="L140" s="61"/>
      <c r="M140" s="61"/>
      <c r="N140" s="61"/>
      <c r="O140" s="61"/>
      <c r="P140" s="61"/>
      <c r="Q140" s="62"/>
    </row>
  </sheetData>
  <mergeCells count="14">
    <mergeCell ref="J1:Q1"/>
    <mergeCell ref="J2:Q2"/>
    <mergeCell ref="J3:Q3"/>
    <mergeCell ref="A6:E6"/>
    <mergeCell ref="A1:I1"/>
    <mergeCell ref="A2:I2"/>
    <mergeCell ref="A3:I3"/>
    <mergeCell ref="A4:I4"/>
    <mergeCell ref="A5:I5"/>
    <mergeCell ref="J4:Q4"/>
    <mergeCell ref="Q6:Q7"/>
    <mergeCell ref="F6:K6"/>
    <mergeCell ref="L6:P6"/>
    <mergeCell ref="J5:Q5"/>
  </mergeCells>
  <printOptions horizontalCentered="1" verticalCentered="1"/>
  <pageMargins left="0" right="0" top="1.1811023622047245" bottom="1.1811023622047245" header="0.5905511811023623" footer="0.5905511811023623"/>
  <pageSetup fitToHeight="12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pc82</dc:creator>
  <cp:keywords/>
  <dc:description/>
  <cp:lastModifiedBy>周采蓉</cp:lastModifiedBy>
  <cp:lastPrinted>2001-05-29T02:46:32Z</cp:lastPrinted>
  <dcterms:created xsi:type="dcterms:W3CDTF">2000-12-08T09:09:56Z</dcterms:created>
  <dcterms:modified xsi:type="dcterms:W3CDTF">2004-11-02T09:02:11Z</dcterms:modified>
  <cp:category/>
  <cp:version/>
  <cp:contentType/>
  <cp:contentStatus/>
</cp:coreProperties>
</file>