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240" windowWidth="8235" windowHeight="3630" activeTab="0"/>
  </bookViews>
  <sheets>
    <sheet name="100" sheetId="1" r:id="rId1"/>
  </sheets>
  <definedNames>
    <definedName name="_xlnm.Print_Area" localSheetId="0">'100'!$A$1:$I$73</definedName>
    <definedName name="_xlnm.Print_Titles" localSheetId="0">'100'!$1:$5</definedName>
  </definedNames>
  <calcPr fullCalcOnLoad="1"/>
</workbook>
</file>

<file path=xl/comments1.xml><?xml version="1.0" encoding="utf-8"?>
<comments xmlns="http://schemas.openxmlformats.org/spreadsheetml/2006/main">
  <authors>
    <author>Q103</author>
    <author>admin</author>
  </authors>
  <commentList>
    <comment ref="C35" authorId="0">
      <text>
        <r>
          <rPr>
            <sz val="9"/>
            <rFont val="新細明體"/>
            <family val="1"/>
          </rPr>
          <t>99經費類平衡表：
國庫已撥保留款-以前年度</t>
        </r>
      </text>
    </comment>
    <comment ref="B6" authorId="1">
      <text>
        <r>
          <rPr>
            <sz val="9"/>
            <rFont val="新細明體"/>
            <family val="1"/>
          </rPr>
          <t xml:space="preserve">99經費類現金出納表：
本期支出-經費支出-本機關
</t>
        </r>
      </text>
    </comment>
    <comment ref="C6" authorId="1">
      <text>
        <r>
          <rPr>
            <sz val="9"/>
            <rFont val="新細明體"/>
            <family val="1"/>
          </rPr>
          <t>99經費類平衡表：
國庫已撥保留款-本年度</t>
        </r>
      </text>
    </comment>
    <comment ref="D6" authorId="1">
      <text>
        <r>
          <rPr>
            <sz val="9"/>
            <rFont val="新細明體"/>
            <family val="1"/>
          </rPr>
          <t xml:space="preserve">99經費類平衡表：
經費賸餘-本年度
</t>
        </r>
      </text>
    </comment>
    <comment ref="I6" authorId="1">
      <text>
        <r>
          <rPr>
            <sz val="9"/>
            <rFont val="新細明體"/>
            <family val="1"/>
          </rPr>
          <t>財政部國庫署：
99國庫收支總表</t>
        </r>
      </text>
    </comment>
    <comment ref="B35" authorId="1">
      <text>
        <r>
          <rPr>
            <sz val="9"/>
            <rFont val="新細明體"/>
            <family val="1"/>
          </rPr>
          <t>99經費類現金出納表：本期
支出-應付歲出(保留)款-支付</t>
        </r>
      </text>
    </comment>
    <comment ref="B36" authorId="1">
      <text>
        <r>
          <rPr>
            <sz val="8"/>
            <rFont val="新細明體"/>
            <family val="1"/>
          </rPr>
          <t>99歲入類現金出納表：收項-收回以前年度納庫數</t>
        </r>
      </text>
    </comment>
    <comment ref="E36" authorId="1">
      <text>
        <r>
          <rPr>
            <sz val="9"/>
            <rFont val="新細明體"/>
            <family val="1"/>
          </rPr>
          <t xml:space="preserve">99歲入類現金出納表：付項-預納庫數
</t>
        </r>
      </text>
    </comment>
    <comment ref="D35" authorId="1">
      <text>
        <r>
          <rPr>
            <sz val="9"/>
            <rFont val="新細明體"/>
            <family val="1"/>
          </rPr>
          <t>99經費類現金出納表：本期支出-應付歲出(保留)款-註銷－本期收入-保留庫款-註銷</t>
        </r>
      </text>
    </comment>
    <comment ref="G35" authorId="1">
      <text>
        <r>
          <rPr>
            <sz val="9"/>
            <rFont val="新細明體"/>
            <family val="1"/>
          </rPr>
          <t>98經費類現金出納表：國庫已撥保留數-本年度及以前年度＋審計部修正淨增減應付(保留)數</t>
        </r>
      </text>
    </comment>
  </commentList>
</comments>
</file>

<file path=xl/sharedStrings.xml><?xml version="1.0" encoding="utf-8"?>
<sst xmlns="http://schemas.openxmlformats.org/spreadsheetml/2006/main" count="87" uniqueCount="86">
  <si>
    <t>國庫實支數差額解釋表</t>
  </si>
  <si>
    <t>項</t>
  </si>
  <si>
    <t>減　　　　　　　　　　項</t>
  </si>
  <si>
    <t>以前年度支出</t>
  </si>
  <si>
    <t>退還以前年度歲入</t>
  </si>
  <si>
    <t>上年度國庫結存數</t>
  </si>
  <si>
    <t>本年度國庫結存數</t>
  </si>
  <si>
    <t>單位：新臺幣元</t>
  </si>
  <si>
    <t>決算支出實現數與</t>
  </si>
  <si>
    <t>收支餘絀</t>
  </si>
  <si>
    <t>各機關淨減少保管款存放餘額</t>
  </si>
  <si>
    <t>保留款
國庫已撥發數</t>
  </si>
  <si>
    <t>各機關
經費賸餘數</t>
  </si>
  <si>
    <t>小計</t>
  </si>
  <si>
    <t>以前年度支出小計</t>
  </si>
  <si>
    <t>特別決算支出小計</t>
  </si>
  <si>
    <t>支出合計</t>
  </si>
  <si>
    <t>基隆河整體治理計畫（前期計畫）特別決算</t>
  </si>
  <si>
    <t>本年度發行國庫券及短期借款淨增加舉借數</t>
  </si>
  <si>
    <t>特種基金淨增加保管款存放餘額</t>
  </si>
  <si>
    <t>國 家 科 學 委 員 會 主 管</t>
  </si>
  <si>
    <t>原 子 能 委 員 會 主 管</t>
  </si>
  <si>
    <t>農 業 委 員 會 主 管</t>
  </si>
  <si>
    <t>勞 工 委 員 會 主 管</t>
  </si>
  <si>
    <t>衛 生 署 主 管</t>
  </si>
  <si>
    <t>環 境 保 護 署 主 管</t>
  </si>
  <si>
    <t>海 岸 巡 防 署 主 管</t>
  </si>
  <si>
    <t>本年度支出小計</t>
  </si>
  <si>
    <r>
      <t>中</t>
    </r>
    <r>
      <rPr>
        <b/>
        <u val="single"/>
        <sz val="23"/>
        <rFont val="Times New Roman"/>
        <family val="1"/>
      </rPr>
      <t xml:space="preserve"> </t>
    </r>
    <r>
      <rPr>
        <b/>
        <u val="single"/>
        <sz val="23"/>
        <rFont val="新細明體"/>
        <family val="1"/>
      </rPr>
      <t>央</t>
    </r>
    <r>
      <rPr>
        <b/>
        <u val="single"/>
        <sz val="23"/>
        <rFont val="Times New Roman"/>
        <family val="1"/>
      </rPr>
      <t xml:space="preserve"> </t>
    </r>
    <r>
      <rPr>
        <b/>
        <u val="single"/>
        <sz val="23"/>
        <rFont val="新細明體"/>
        <family val="1"/>
      </rPr>
      <t>政</t>
    </r>
    <r>
      <rPr>
        <b/>
        <u val="single"/>
        <sz val="23"/>
        <rFont val="Times New Roman"/>
        <family val="1"/>
      </rPr>
      <t xml:space="preserve"> </t>
    </r>
    <r>
      <rPr>
        <b/>
        <u val="single"/>
        <sz val="23"/>
        <rFont val="新細明體"/>
        <family val="1"/>
      </rPr>
      <t>府</t>
    </r>
  </si>
  <si>
    <r>
      <t>總</t>
    </r>
    <r>
      <rPr>
        <b/>
        <u val="single"/>
        <sz val="23"/>
        <rFont val="Times New Roman"/>
        <family val="1"/>
      </rPr>
      <t xml:space="preserve">  </t>
    </r>
    <r>
      <rPr>
        <b/>
        <u val="single"/>
        <sz val="23"/>
        <rFont val="新細明體"/>
        <family val="1"/>
      </rPr>
      <t>決</t>
    </r>
    <r>
      <rPr>
        <b/>
        <u val="single"/>
        <sz val="23"/>
        <rFont val="Times New Roman"/>
        <family val="1"/>
      </rPr>
      <t xml:space="preserve">  </t>
    </r>
    <r>
      <rPr>
        <b/>
        <u val="single"/>
        <sz val="23"/>
        <rFont val="新細明體"/>
        <family val="1"/>
      </rPr>
      <t>算</t>
    </r>
  </si>
  <si>
    <r>
      <t xml:space="preserve">   12  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 xml:space="preserve">  31  </t>
    </r>
    <r>
      <rPr>
        <sz val="14"/>
        <rFont val="新細明體"/>
        <family val="1"/>
      </rPr>
      <t>日</t>
    </r>
  </si>
  <si>
    <t>支出項目</t>
  </si>
  <si>
    <t>決算實現數</t>
  </si>
  <si>
    <t>加</t>
  </si>
  <si>
    <t>國庫實支數</t>
  </si>
  <si>
    <t>退還預收款</t>
  </si>
  <si>
    <t>以前年度保留款
國庫已撥發數</t>
  </si>
  <si>
    <t>總 統 府 主 管</t>
  </si>
  <si>
    <t>行 政 院 主 管</t>
  </si>
  <si>
    <t>立 法 院 主 管</t>
  </si>
  <si>
    <t>司 法 院 主 管</t>
  </si>
  <si>
    <t>考 試 院 主 管</t>
  </si>
  <si>
    <t>監 察 院 主 管</t>
  </si>
  <si>
    <t>內 政 部 主 管</t>
  </si>
  <si>
    <t>外 交 部 主 管</t>
  </si>
  <si>
    <t>國 防 部 主 管</t>
  </si>
  <si>
    <t>財 政 部 主 管</t>
  </si>
  <si>
    <t>教 育 部 主 管</t>
  </si>
  <si>
    <t>法 務 部 主 管</t>
  </si>
  <si>
    <t>經 濟 部 主 管</t>
  </si>
  <si>
    <t>交 通 部 主 管</t>
  </si>
  <si>
    <t>蒙 藏 委 員 會 主 管</t>
  </si>
  <si>
    <t>僑 務 委 員 會 主 管</t>
  </si>
  <si>
    <t>國 軍 退 除 役 官 兵 輔 導 委 員 會 主 管</t>
  </si>
  <si>
    <t>省 市 地 方 政 府</t>
  </si>
  <si>
    <t>災 害 準 備 金</t>
  </si>
  <si>
    <t>調 整 軍 公 教 人 員 待 遇 準 備</t>
  </si>
  <si>
    <t>災害準備金</t>
  </si>
  <si>
    <t xml:space="preserve">國   軍  老   舊    眷   村   改   建   特   別   決  算                           </t>
  </si>
  <si>
    <t>擴大公共建設投資計畫特別決算（94年度）</t>
  </si>
  <si>
    <t>擴大公共建設投資計畫特別決算（95年度）</t>
  </si>
  <si>
    <t>擴大公共建設投資計畫特別決算（96年度）</t>
  </si>
  <si>
    <t>易淹水地區水患治理計畫第1期特別決算</t>
  </si>
  <si>
    <t>擴大公共建設投資計畫特別決算（97年度）</t>
  </si>
  <si>
    <t>石門水庫及其集水區整治計畫第1期特別決算</t>
  </si>
  <si>
    <t>振興經濟擴大公共建設特別決算（98年度）</t>
  </si>
  <si>
    <t>振興經濟擴大公共建設特別決算（99年度）</t>
  </si>
  <si>
    <t>易淹水地區水患治理計畫第2期特別決算</t>
  </si>
  <si>
    <t>振興經濟擴大公共建設特別決算（100年度）</t>
  </si>
  <si>
    <t>石門水庫及其集水區整治計畫第2期特別決算</t>
  </si>
  <si>
    <t>債 務 償 還 支 出</t>
  </si>
  <si>
    <r>
      <t>說明：</t>
    </r>
    <r>
      <rPr>
        <sz val="10"/>
        <rFont val="Arial"/>
        <family val="2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Arial"/>
        <family val="2"/>
      </rPr>
      <t>28,904,042,403</t>
    </r>
    <r>
      <rPr>
        <sz val="10"/>
        <rFont val="新細明體"/>
        <family val="1"/>
      </rPr>
      <t>元，加審計部修正淨增加應付數、保留數</t>
    </r>
    <r>
      <rPr>
        <sz val="10"/>
        <rFont val="Arial"/>
        <family val="2"/>
      </rPr>
      <t>5,091,089,066</t>
    </r>
    <r>
      <rPr>
        <sz val="10"/>
        <rFont val="新細明體"/>
        <family val="1"/>
      </rPr>
      <t>元（不含減列應付數、保留</t>
    </r>
    <r>
      <rPr>
        <sz val="10"/>
        <rFont val="Arial"/>
        <family val="2"/>
      </rPr>
      <t xml:space="preserve">       </t>
    </r>
    <r>
      <rPr>
        <sz val="10"/>
        <rFont val="新細明體"/>
        <family val="1"/>
      </rPr>
      <t>數國庫未撥數</t>
    </r>
    <r>
      <rPr>
        <sz val="10"/>
        <rFont val="Arial"/>
        <family val="2"/>
      </rPr>
      <t>19,431,000</t>
    </r>
    <r>
      <rPr>
        <sz val="10"/>
        <rFont val="新細明體"/>
        <family val="1"/>
      </rPr>
      <t>元），合計</t>
    </r>
    <r>
      <rPr>
        <sz val="10"/>
        <rFont val="Arial"/>
        <family val="2"/>
      </rPr>
      <t>33,995,131,469</t>
    </r>
    <r>
      <rPr>
        <sz val="10"/>
        <rFont val="新細明體"/>
        <family val="1"/>
      </rPr>
      <t>元。</t>
    </r>
  </si>
  <si>
    <r>
      <t xml:space="preserve">           2.</t>
    </r>
    <r>
      <rPr>
        <sz val="10"/>
        <rFont val="新細明體"/>
        <family val="1"/>
      </rPr>
      <t>以前年度保留款國庫已撥發數原為</t>
    </r>
    <r>
      <rPr>
        <sz val="10"/>
        <rFont val="Arial"/>
        <family val="2"/>
      </rPr>
      <t>2,959,851,993</t>
    </r>
    <r>
      <rPr>
        <sz val="10"/>
        <rFont val="新細明體"/>
        <family val="1"/>
      </rPr>
      <t>元，加審計部修正實現數淨增加應付數、保留數</t>
    </r>
    <r>
      <rPr>
        <sz val="10"/>
        <rFont val="Arial"/>
        <family val="2"/>
      </rPr>
      <t>8,481,629</t>
    </r>
    <r>
      <rPr>
        <sz val="10"/>
        <rFont val="新細明體"/>
        <family val="1"/>
      </rPr>
      <t>元，合計</t>
    </r>
    <r>
      <rPr>
        <sz val="10"/>
        <rFont val="Arial"/>
        <family val="2"/>
      </rPr>
      <t>2,968,333,622</t>
    </r>
    <r>
      <rPr>
        <sz val="10"/>
        <rFont val="新細明體"/>
        <family val="1"/>
      </rPr>
      <t>元</t>
    </r>
    <r>
      <rPr>
        <sz val="10"/>
        <rFont val="Arial"/>
        <family val="2"/>
      </rPr>
      <t xml:space="preserve">       </t>
    </r>
    <r>
      <rPr>
        <sz val="10"/>
        <rFont val="新細明體"/>
        <family val="1"/>
      </rPr>
      <t>。</t>
    </r>
  </si>
  <si>
    <r>
      <t xml:space="preserve">           3.</t>
    </r>
    <r>
      <rPr>
        <sz val="10"/>
        <rFont val="新細明體"/>
        <family val="1"/>
      </rPr>
      <t>以前年度保留款國庫已撥發數原為</t>
    </r>
    <r>
      <rPr>
        <sz val="10"/>
        <rFont val="Arial"/>
        <family val="2"/>
      </rPr>
      <t>15,143,720,243</t>
    </r>
    <r>
      <rPr>
        <sz val="10"/>
        <rFont val="新細明體"/>
        <family val="1"/>
      </rPr>
      <t>元，加審計部修正實現數淨增加應付數、保留數</t>
    </r>
    <r>
      <rPr>
        <sz val="10"/>
        <rFont val="Arial"/>
        <family val="2"/>
      </rPr>
      <t>5,769,210,889</t>
    </r>
    <r>
      <rPr>
        <sz val="10"/>
        <rFont val="新細明體"/>
        <family val="1"/>
      </rPr>
      <t>元（不含減列應付數</t>
    </r>
    <r>
      <rPr>
        <sz val="10"/>
        <rFont val="Arial"/>
        <family val="2"/>
      </rPr>
      <t xml:space="preserve">       </t>
    </r>
    <r>
      <rPr>
        <sz val="10"/>
        <rFont val="新細明體"/>
        <family val="1"/>
      </rPr>
      <t>、保留數國庫未撥數</t>
    </r>
    <r>
      <rPr>
        <sz val="10"/>
        <rFont val="Arial"/>
        <family val="2"/>
      </rPr>
      <t>16,099,734</t>
    </r>
    <r>
      <rPr>
        <sz val="10"/>
        <rFont val="新細明體"/>
        <family val="1"/>
      </rPr>
      <t>元），合計</t>
    </r>
    <r>
      <rPr>
        <sz val="10"/>
        <rFont val="Arial"/>
        <family val="2"/>
      </rPr>
      <t>20,912,931,132</t>
    </r>
    <r>
      <rPr>
        <sz val="10"/>
        <rFont val="新細明體"/>
        <family val="1"/>
      </rPr>
      <t>元。</t>
    </r>
  </si>
  <si>
    <r>
      <t xml:space="preserve">           4.</t>
    </r>
    <r>
      <rPr>
        <sz val="10"/>
        <rFont val="新細明體"/>
        <family val="1"/>
      </rPr>
      <t>本年度應付數、保留數轉入下年度數共為</t>
    </r>
    <r>
      <rPr>
        <sz val="10"/>
        <rFont val="Arial"/>
        <family val="2"/>
      </rPr>
      <t>341,399,699,133</t>
    </r>
    <r>
      <rPr>
        <sz val="10"/>
        <rFont val="新細明體"/>
        <family val="1"/>
      </rPr>
      <t>元，除本表所列國庫已撥發數</t>
    </r>
    <r>
      <rPr>
        <sz val="10"/>
        <rFont val="Arial"/>
        <family val="2"/>
      </rPr>
      <t>97,675,455,734</t>
    </r>
    <r>
      <rPr>
        <sz val="10"/>
        <rFont val="新細明體"/>
        <family val="1"/>
      </rPr>
      <t>元外，其餘</t>
    </r>
    <r>
      <rPr>
        <sz val="10"/>
        <rFont val="Arial"/>
        <family val="2"/>
      </rPr>
      <t xml:space="preserve">243,724,243,399        </t>
    </r>
    <r>
      <rPr>
        <sz val="10"/>
        <rFont val="新細明體"/>
        <family val="1"/>
      </rPr>
      <t>元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，應由國庫在下年度繼續支撥。</t>
    </r>
  </si>
  <si>
    <r>
      <t xml:space="preserve">           5.</t>
    </r>
    <r>
      <rPr>
        <sz val="10"/>
        <rFont val="新細明體"/>
        <family val="1"/>
      </rPr>
      <t>本表所列經費賸餘</t>
    </r>
    <r>
      <rPr>
        <sz val="10"/>
        <rFont val="Arial"/>
        <family val="2"/>
      </rPr>
      <t>4,107,240,158</t>
    </r>
    <r>
      <rPr>
        <sz val="10"/>
        <rFont val="新細明體"/>
        <family val="1"/>
      </rPr>
      <t>元，</t>
    </r>
  </si>
  <si>
    <r>
      <t xml:space="preserve">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rFont val="Arial"/>
        <family val="2"/>
      </rPr>
      <t>6,925,160,456.60</t>
    </r>
    <r>
      <rPr>
        <sz val="10"/>
        <rFont val="新細明體"/>
        <family val="1"/>
      </rPr>
      <t>元。</t>
    </r>
  </si>
  <si>
    <r>
      <t xml:space="preserve">                     </t>
    </r>
    <r>
      <rPr>
        <sz val="10"/>
        <rFont val="新細明體"/>
        <family val="1"/>
      </rPr>
      <t>審計部修正上年度總決算淨增列經費賸餘</t>
    </r>
    <r>
      <rPr>
        <sz val="10"/>
        <rFont val="Arial"/>
        <family val="2"/>
      </rPr>
      <t>1,706,428,238</t>
    </r>
    <r>
      <rPr>
        <sz val="10"/>
        <rFont val="新細明體"/>
        <family val="1"/>
      </rPr>
      <t>元，</t>
    </r>
  </si>
  <si>
    <r>
      <t xml:space="preserve">                     </t>
    </r>
    <r>
      <rPr>
        <sz val="10"/>
        <rFont val="新細明體"/>
        <family val="1"/>
      </rPr>
      <t>國防部所屬補列押金</t>
    </r>
    <r>
      <rPr>
        <sz val="10"/>
        <rFont val="Arial"/>
        <family val="2"/>
      </rPr>
      <t>30,190</t>
    </r>
    <r>
      <rPr>
        <sz val="10"/>
        <rFont val="新細明體"/>
        <family val="1"/>
      </rPr>
      <t>元，</t>
    </r>
  </si>
  <si>
    <r>
      <t xml:space="preserve">              </t>
    </r>
    <r>
      <rPr>
        <sz val="10"/>
        <rFont val="新細明體"/>
        <family val="1"/>
      </rPr>
      <t>減：各機關於本年度解繳以前年度經費賸餘</t>
    </r>
    <r>
      <rPr>
        <sz val="10"/>
        <rFont val="Arial"/>
        <family val="2"/>
      </rPr>
      <t>8,150,385,298.50</t>
    </r>
    <r>
      <rPr>
        <sz val="10"/>
        <rFont val="新細明體"/>
        <family val="1"/>
      </rPr>
      <t>元，　　　</t>
    </r>
  </si>
  <si>
    <r>
      <t xml:space="preserve">                     </t>
    </r>
    <r>
      <rPr>
        <sz val="10"/>
        <rFont val="新細明體"/>
        <family val="1"/>
      </rPr>
      <t>國民健康局押金註銷數</t>
    </r>
    <r>
      <rPr>
        <sz val="10"/>
        <rFont val="Arial"/>
        <family val="2"/>
      </rPr>
      <t>500</t>
    </r>
    <r>
      <rPr>
        <sz val="10"/>
        <rFont val="新細明體"/>
        <family val="1"/>
      </rPr>
      <t>元，</t>
    </r>
  </si>
  <si>
    <r>
      <t xml:space="preserve">                     </t>
    </r>
    <r>
      <rPr>
        <sz val="10"/>
        <rFont val="新細明體"/>
        <family val="1"/>
      </rPr>
      <t>原住民族委員會、銓敘部、內政部、國防部、教育部、漁業署及職業訓練局註銷經費賸餘待納庫款</t>
    </r>
    <r>
      <rPr>
        <sz val="10"/>
        <rFont val="Arial"/>
        <family val="2"/>
      </rPr>
      <t>6,352,978</t>
    </r>
    <r>
      <rPr>
        <sz val="10"/>
        <rFont val="新細明體"/>
        <family val="1"/>
      </rPr>
      <t>元，</t>
    </r>
  </si>
  <si>
    <r>
      <t xml:space="preserve">                     </t>
    </r>
    <r>
      <rPr>
        <sz val="10"/>
        <rFont val="新細明體"/>
        <family val="1"/>
      </rPr>
      <t>國防部註銷應收剔除經費</t>
    </r>
    <r>
      <rPr>
        <sz val="10"/>
        <rFont val="Arial"/>
        <family val="2"/>
      </rPr>
      <t>277,069</t>
    </r>
    <r>
      <rPr>
        <sz val="10"/>
        <rFont val="新細明體"/>
        <family val="1"/>
      </rPr>
      <t>元，</t>
    </r>
  </si>
  <si>
    <r>
      <t xml:space="preserve">                     </t>
    </r>
    <r>
      <rPr>
        <sz val="10"/>
        <rFont val="新細明體"/>
        <family val="1"/>
      </rPr>
      <t>截至</t>
    </r>
    <r>
      <rPr>
        <sz val="10"/>
        <rFont val="Arial"/>
        <family val="2"/>
      </rPr>
      <t>100</t>
    </r>
    <r>
      <rPr>
        <sz val="10"/>
        <rFont val="新細明體"/>
        <family val="1"/>
      </rPr>
      <t>年度止各機關尚未解繳國庫之經費賸餘</t>
    </r>
    <r>
      <rPr>
        <sz val="10"/>
        <rFont val="Arial"/>
        <family val="2"/>
      </rPr>
      <t>4,581,843,197.10</t>
    </r>
    <r>
      <rPr>
        <sz val="10"/>
        <rFont val="新細明體"/>
        <family val="1"/>
      </rPr>
      <t>元。</t>
    </r>
  </si>
  <si>
    <t>`</t>
  </si>
  <si>
    <r>
      <t>中華民國</t>
    </r>
    <r>
      <rPr>
        <sz val="14"/>
        <rFont val="Times New Roman"/>
        <family val="1"/>
      </rPr>
      <t xml:space="preserve">  100  </t>
    </r>
    <r>
      <rPr>
        <sz val="14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</si>
</sst>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  <numFmt numFmtId="184" formatCode="_-* #,##0.00_-;\-* #,##0.00_-;_-* &quot;_&quot;_-;_-@_-"/>
  </numFmts>
  <fonts count="26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b/>
      <sz val="8"/>
      <name val="Times New Roman"/>
      <family val="1"/>
    </font>
    <font>
      <sz val="8"/>
      <color indexed="8"/>
      <name val="新細明體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u val="single"/>
      <sz val="23"/>
      <name val="新細明體"/>
      <family val="1"/>
    </font>
    <font>
      <b/>
      <u val="single"/>
      <sz val="23"/>
      <name val="Times New Roman"/>
      <family val="1"/>
    </font>
    <font>
      <b/>
      <u val="single"/>
      <sz val="28"/>
      <name val="新細明體"/>
      <family val="1"/>
    </font>
    <font>
      <sz val="13.5"/>
      <name val="新細明體"/>
      <family val="1"/>
    </font>
    <font>
      <sz val="13.5"/>
      <name val="Times New Roman"/>
      <family val="1"/>
    </font>
    <font>
      <sz val="12.5"/>
      <name val="新細明體"/>
      <family val="1"/>
    </font>
    <font>
      <sz val="11"/>
      <name val="Arial"/>
      <family val="2"/>
    </font>
    <font>
      <b/>
      <sz val="15"/>
      <name val="標楷體"/>
      <family val="4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新細明體"/>
      <family val="1"/>
    </font>
    <font>
      <sz val="12"/>
      <name val="Arial"/>
      <family val="2"/>
    </font>
    <font>
      <sz val="10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84" fontId="7" fillId="0" borderId="1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/>
    </xf>
    <xf numFmtId="184" fontId="8" fillId="0" borderId="2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 quotePrefix="1">
      <alignment horizontal="right" vertical="center"/>
    </xf>
    <xf numFmtId="0" fontId="12" fillId="0" borderId="0" xfId="0" applyFont="1" applyFill="1" applyAlignment="1" quotePrefix="1">
      <alignment horizontal="left" vertical="center"/>
    </xf>
    <xf numFmtId="180" fontId="9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180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5" xfId="0" applyFont="1" applyFill="1" applyBorder="1" applyAlignment="1">
      <alignment horizontal="distributed" vertical="center" wrapText="1" indent="1"/>
    </xf>
    <xf numFmtId="0" fontId="17" fillId="0" borderId="6" xfId="0" applyFont="1" applyFill="1" applyBorder="1" applyAlignment="1">
      <alignment horizontal="left" vertical="center" wrapText="1"/>
    </xf>
    <xf numFmtId="178" fontId="18" fillId="0" borderId="1" xfId="0" applyNumberFormat="1" applyFont="1" applyFill="1" applyBorder="1" applyAlignment="1">
      <alignment vertical="center"/>
    </xf>
    <xf numFmtId="178" fontId="18" fillId="0" borderId="7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/>
    </xf>
    <xf numFmtId="178" fontId="18" fillId="0" borderId="2" xfId="0" applyNumberFormat="1" applyFont="1" applyFill="1" applyBorder="1" applyAlignment="1">
      <alignment vertical="center"/>
    </xf>
    <xf numFmtId="178" fontId="18" fillId="0" borderId="8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9" fillId="0" borderId="6" xfId="0" applyFont="1" applyFill="1" applyBorder="1" applyAlignment="1" quotePrefix="1">
      <alignment horizontal="distributed" vertical="center" wrapText="1"/>
    </xf>
    <xf numFmtId="178" fontId="20" fillId="0" borderId="2" xfId="0" applyNumberFormat="1" applyFont="1" applyFill="1" applyBorder="1" applyAlignment="1">
      <alignment vertical="center"/>
    </xf>
    <xf numFmtId="178" fontId="20" fillId="0" borderId="8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0" borderId="6" xfId="0" applyFont="1" applyFill="1" applyBorder="1" applyAlignment="1" quotePrefix="1">
      <alignment horizontal="distributed" vertical="center" wrapText="1"/>
    </xf>
    <xf numFmtId="0" fontId="17" fillId="0" borderId="6" xfId="0" applyFont="1" applyFill="1" applyBorder="1" applyAlignment="1">
      <alignment horizontal="distributed" vertical="center" wrapText="1"/>
    </xf>
    <xf numFmtId="0" fontId="17" fillId="0" borderId="9" xfId="0" applyFont="1" applyFill="1" applyBorder="1" applyAlignment="1">
      <alignment horizontal="distributed" vertical="center" wrapText="1"/>
    </xf>
    <xf numFmtId="178" fontId="18" fillId="0" borderId="3" xfId="0" applyNumberFormat="1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81" fontId="18" fillId="0" borderId="8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distributed" vertical="center" wrapText="1"/>
    </xf>
    <xf numFmtId="178" fontId="20" fillId="0" borderId="3" xfId="0" applyNumberFormat="1" applyFont="1" applyFill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176" fontId="23" fillId="0" borderId="0" xfId="0" applyNumberFormat="1" applyFont="1" applyFill="1" applyAlignment="1">
      <alignment horizontal="right"/>
    </xf>
    <xf numFmtId="176" fontId="23" fillId="0" borderId="0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15" fillId="0" borderId="11" xfId="0" applyFont="1" applyFill="1" applyBorder="1" applyAlignment="1" quotePrefix="1">
      <alignment horizontal="distributed" vertical="center" wrapText="1" indent="1"/>
    </xf>
    <xf numFmtId="0" fontId="16" fillId="0" borderId="12" xfId="0" applyFont="1" applyFill="1" applyBorder="1" applyAlignment="1">
      <alignment horizontal="distributed" vertical="center" wrapText="1" indent="1"/>
    </xf>
    <xf numFmtId="0" fontId="15" fillId="0" borderId="13" xfId="0" applyFont="1" applyFill="1" applyBorder="1" applyAlignment="1" quotePrefix="1">
      <alignment horizontal="distributed" vertical="center" wrapText="1" indent="1"/>
    </xf>
    <xf numFmtId="0" fontId="16" fillId="0" borderId="14" xfId="0" applyFont="1" applyFill="1" applyBorder="1" applyAlignment="1">
      <alignment horizontal="distributed" vertical="center" wrapText="1" indent="1"/>
    </xf>
    <xf numFmtId="0" fontId="15" fillId="0" borderId="8" xfId="0" applyFont="1" applyFill="1" applyBorder="1" applyAlignment="1">
      <alignment horizontal="distributed" vertical="center" wrapText="1" indent="1"/>
    </xf>
    <xf numFmtId="0" fontId="15" fillId="0" borderId="15" xfId="0" applyFont="1" applyFill="1" applyBorder="1" applyAlignment="1">
      <alignment horizontal="distributed" vertical="center" wrapText="1" indent="1"/>
    </xf>
    <xf numFmtId="0" fontId="15" fillId="0" borderId="16" xfId="0" applyFont="1" applyFill="1" applyBorder="1" applyAlignment="1" quotePrefix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314325</xdr:rowOff>
    </xdr:from>
    <xdr:to>
      <xdr:col>6</xdr:col>
      <xdr:colOff>504825</xdr:colOff>
      <xdr:row>34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44300" y="96869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1 )</a:t>
          </a:r>
        </a:p>
      </xdr:txBody>
    </xdr:sp>
    <xdr:clientData/>
  </xdr:twoCellAnchor>
  <xdr:twoCellAnchor>
    <xdr:from>
      <xdr:col>2</xdr:col>
      <xdr:colOff>38100</xdr:colOff>
      <xdr:row>52</xdr:row>
      <xdr:rowOff>295275</xdr:rowOff>
    </xdr:from>
    <xdr:to>
      <xdr:col>2</xdr:col>
      <xdr:colOff>619125</xdr:colOff>
      <xdr:row>53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43525" y="16278225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4 )</a:t>
          </a:r>
        </a:p>
      </xdr:txBody>
    </xdr:sp>
    <xdr:clientData/>
  </xdr:twoCellAnchor>
  <xdr:twoCellAnchor>
    <xdr:from>
      <xdr:col>3</xdr:col>
      <xdr:colOff>9525</xdr:colOff>
      <xdr:row>52</xdr:row>
      <xdr:rowOff>295275</xdr:rowOff>
    </xdr:from>
    <xdr:to>
      <xdr:col>3</xdr:col>
      <xdr:colOff>600075</xdr:colOff>
      <xdr:row>53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81825" y="162782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5 )</a:t>
          </a:r>
        </a:p>
      </xdr:txBody>
    </xdr:sp>
    <xdr:clientData/>
  </xdr:twoCellAnchor>
  <xdr:twoCellAnchor>
    <xdr:from>
      <xdr:col>6</xdr:col>
      <xdr:colOff>9525</xdr:colOff>
      <xdr:row>37</xdr:row>
      <xdr:rowOff>85725</xdr:rowOff>
    </xdr:from>
    <xdr:to>
      <xdr:col>6</xdr:col>
      <xdr:colOff>742950</xdr:colOff>
      <xdr:row>37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34775" y="110490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657225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9975" y="185928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0</xdr:rowOff>
    </xdr:from>
    <xdr:to>
      <xdr:col>6</xdr:col>
      <xdr:colOff>561975</xdr:colOff>
      <xdr:row>39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553825" y="116490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46</xdr:row>
      <xdr:rowOff>9525</xdr:rowOff>
    </xdr:from>
    <xdr:to>
      <xdr:col>6</xdr:col>
      <xdr:colOff>542925</xdr:colOff>
      <xdr:row>46</xdr:row>
      <xdr:rowOff>238125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1582400" y="1377315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2 )</a:t>
          </a:r>
        </a:p>
      </xdr:txBody>
    </xdr:sp>
    <xdr:clientData/>
  </xdr:twoCellAnchor>
  <xdr:twoCellAnchor>
    <xdr:from>
      <xdr:col>6</xdr:col>
      <xdr:colOff>57150</xdr:colOff>
      <xdr:row>46</xdr:row>
      <xdr:rowOff>352425</xdr:rowOff>
    </xdr:from>
    <xdr:to>
      <xdr:col>6</xdr:col>
      <xdr:colOff>542925</xdr:colOff>
      <xdr:row>47</xdr:row>
      <xdr:rowOff>171450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1582400" y="141160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3 )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zoomScale="85" zoomScaleNormal="85" zoomScaleSheetLayoutView="100" workbookViewId="0" topLeftCell="A1">
      <selection activeCell="B6" sqref="B6"/>
    </sheetView>
  </sheetViews>
  <sheetFormatPr defaultColWidth="9.00390625" defaultRowHeight="16.5"/>
  <cols>
    <col min="1" max="1" width="47.375" style="6" customWidth="1"/>
    <col min="2" max="2" width="22.25390625" style="7" customWidth="1"/>
    <col min="3" max="3" width="21.875" style="7" customWidth="1"/>
    <col min="4" max="4" width="20.25390625" style="7" customWidth="1"/>
    <col min="5" max="5" width="19.00390625" style="7" customWidth="1"/>
    <col min="6" max="6" width="20.50390625" style="7" customWidth="1"/>
    <col min="7" max="7" width="23.00390625" style="7" customWidth="1"/>
    <col min="8" max="8" width="21.875" style="7" customWidth="1"/>
    <col min="9" max="9" width="22.125" style="7" customWidth="1"/>
    <col min="10" max="10" width="20.50390625" style="10" bestFit="1" customWidth="1"/>
    <col min="11" max="16384" width="9.00390625" style="7" customWidth="1"/>
  </cols>
  <sheetData>
    <row r="1" spans="4:5" ht="31.5">
      <c r="D1" s="8" t="s">
        <v>28</v>
      </c>
      <c r="E1" s="9" t="s">
        <v>29</v>
      </c>
    </row>
    <row r="2" spans="4:5" ht="38.25">
      <c r="D2" s="11" t="s">
        <v>8</v>
      </c>
      <c r="E2" s="12" t="s">
        <v>0</v>
      </c>
    </row>
    <row r="3" spans="4:9" ht="20.25" customHeight="1" thickBot="1">
      <c r="D3" s="5" t="s">
        <v>85</v>
      </c>
      <c r="E3" s="13" t="s">
        <v>30</v>
      </c>
      <c r="I3" s="54" t="s">
        <v>7</v>
      </c>
    </row>
    <row r="4" spans="1:10" s="15" customFormat="1" ht="23.25" customHeight="1">
      <c r="A4" s="58" t="s">
        <v>31</v>
      </c>
      <c r="B4" s="56" t="s">
        <v>32</v>
      </c>
      <c r="C4" s="65" t="s">
        <v>33</v>
      </c>
      <c r="D4" s="66"/>
      <c r="E4" s="64" t="s">
        <v>1</v>
      </c>
      <c r="F4" s="63"/>
      <c r="G4" s="62" t="s">
        <v>2</v>
      </c>
      <c r="H4" s="63"/>
      <c r="I4" s="60" t="s">
        <v>34</v>
      </c>
      <c r="J4" s="14"/>
    </row>
    <row r="5" spans="1:10" s="15" customFormat="1" ht="37.5">
      <c r="A5" s="59"/>
      <c r="B5" s="57"/>
      <c r="C5" s="16" t="s">
        <v>11</v>
      </c>
      <c r="D5" s="16" t="s">
        <v>12</v>
      </c>
      <c r="E5" s="16" t="s">
        <v>35</v>
      </c>
      <c r="F5" s="16" t="s">
        <v>13</v>
      </c>
      <c r="G5" s="16" t="s">
        <v>36</v>
      </c>
      <c r="H5" s="16" t="s">
        <v>13</v>
      </c>
      <c r="I5" s="61"/>
      <c r="J5" s="14"/>
    </row>
    <row r="6" spans="1:10" s="6" customFormat="1" ht="21.75" customHeight="1">
      <c r="A6" s="17" t="s">
        <v>37</v>
      </c>
      <c r="B6" s="18">
        <v>11377356424</v>
      </c>
      <c r="C6" s="18">
        <v>440634406</v>
      </c>
      <c r="D6" s="18">
        <v>180000</v>
      </c>
      <c r="E6" s="1">
        <v>0</v>
      </c>
      <c r="F6" s="18">
        <f aca="true" t="shared" si="0" ref="F6:F33">C6+D6+E6</f>
        <v>440814406</v>
      </c>
      <c r="G6" s="1">
        <v>0</v>
      </c>
      <c r="H6" s="1">
        <f aca="true" t="shared" si="1" ref="H6:H33">G6</f>
        <v>0</v>
      </c>
      <c r="I6" s="19">
        <v>11818170830</v>
      </c>
      <c r="J6" s="20"/>
    </row>
    <row r="7" spans="1:10" s="6" customFormat="1" ht="21.75" customHeight="1">
      <c r="A7" s="17" t="s">
        <v>38</v>
      </c>
      <c r="B7" s="21">
        <v>39191415216</v>
      </c>
      <c r="C7" s="21">
        <v>896831302</v>
      </c>
      <c r="D7" s="21">
        <v>35413012</v>
      </c>
      <c r="E7" s="2">
        <v>0</v>
      </c>
      <c r="F7" s="21">
        <f t="shared" si="0"/>
        <v>932244314</v>
      </c>
      <c r="G7" s="2">
        <v>0</v>
      </c>
      <c r="H7" s="2">
        <f t="shared" si="1"/>
        <v>0</v>
      </c>
      <c r="I7" s="22">
        <v>40123659530</v>
      </c>
      <c r="J7" s="20"/>
    </row>
    <row r="8" spans="1:10" s="6" customFormat="1" ht="21.75" customHeight="1">
      <c r="A8" s="17" t="s">
        <v>39</v>
      </c>
      <c r="B8" s="21">
        <v>3281154196</v>
      </c>
      <c r="C8" s="2">
        <v>0</v>
      </c>
      <c r="D8" s="2">
        <v>0</v>
      </c>
      <c r="E8" s="2">
        <v>0</v>
      </c>
      <c r="F8" s="2">
        <f t="shared" si="0"/>
        <v>0</v>
      </c>
      <c r="G8" s="2">
        <v>0</v>
      </c>
      <c r="H8" s="2">
        <f t="shared" si="1"/>
        <v>0</v>
      </c>
      <c r="I8" s="22">
        <v>3281154196</v>
      </c>
      <c r="J8" s="20"/>
    </row>
    <row r="9" spans="1:10" s="6" customFormat="1" ht="21.75" customHeight="1">
      <c r="A9" s="17" t="s">
        <v>40</v>
      </c>
      <c r="B9" s="21">
        <v>17752842699</v>
      </c>
      <c r="C9" s="21">
        <v>17778292</v>
      </c>
      <c r="D9" s="2">
        <v>0</v>
      </c>
      <c r="E9" s="2">
        <v>0</v>
      </c>
      <c r="F9" s="21">
        <f t="shared" si="0"/>
        <v>17778292</v>
      </c>
      <c r="G9" s="2">
        <v>0</v>
      </c>
      <c r="H9" s="2">
        <f t="shared" si="1"/>
        <v>0</v>
      </c>
      <c r="I9" s="22">
        <v>17770620991</v>
      </c>
      <c r="J9" s="20"/>
    </row>
    <row r="10" spans="1:10" s="6" customFormat="1" ht="21.75" customHeight="1">
      <c r="A10" s="17" t="s">
        <v>41</v>
      </c>
      <c r="B10" s="21">
        <v>22257914788</v>
      </c>
      <c r="C10" s="2">
        <v>0</v>
      </c>
      <c r="D10" s="21">
        <v>286573</v>
      </c>
      <c r="E10" s="2">
        <v>0</v>
      </c>
      <c r="F10" s="21">
        <f t="shared" si="0"/>
        <v>286573</v>
      </c>
      <c r="G10" s="2">
        <v>0</v>
      </c>
      <c r="H10" s="2">
        <f t="shared" si="1"/>
        <v>0</v>
      </c>
      <c r="I10" s="22">
        <v>22258201361</v>
      </c>
      <c r="J10" s="20"/>
    </row>
    <row r="11" spans="1:10" s="6" customFormat="1" ht="21.75" customHeight="1">
      <c r="A11" s="17" t="s">
        <v>42</v>
      </c>
      <c r="B11" s="21">
        <v>2019722583</v>
      </c>
      <c r="C11" s="2">
        <v>0</v>
      </c>
      <c r="D11" s="21">
        <v>56643</v>
      </c>
      <c r="E11" s="2">
        <v>0</v>
      </c>
      <c r="F11" s="21">
        <f t="shared" si="0"/>
        <v>56643</v>
      </c>
      <c r="G11" s="2">
        <v>0</v>
      </c>
      <c r="H11" s="2">
        <f t="shared" si="1"/>
        <v>0</v>
      </c>
      <c r="I11" s="22">
        <v>2019779226</v>
      </c>
      <c r="J11" s="20"/>
    </row>
    <row r="12" spans="1:10" s="6" customFormat="1" ht="21.75" customHeight="1">
      <c r="A12" s="17" t="s">
        <v>43</v>
      </c>
      <c r="B12" s="21">
        <v>127258730153</v>
      </c>
      <c r="C12" s="21">
        <v>1653231236</v>
      </c>
      <c r="D12" s="21">
        <v>98355980</v>
      </c>
      <c r="E12" s="2">
        <v>0</v>
      </c>
      <c r="F12" s="21">
        <f t="shared" si="0"/>
        <v>1751587216</v>
      </c>
      <c r="G12" s="2">
        <v>0</v>
      </c>
      <c r="H12" s="2">
        <f t="shared" si="1"/>
        <v>0</v>
      </c>
      <c r="I12" s="22">
        <v>129010317369</v>
      </c>
      <c r="J12" s="20"/>
    </row>
    <row r="13" spans="1:10" s="6" customFormat="1" ht="21.75" customHeight="1">
      <c r="A13" s="17" t="s">
        <v>44</v>
      </c>
      <c r="B13" s="21">
        <v>19998267881</v>
      </c>
      <c r="C13" s="21">
        <v>3729202715</v>
      </c>
      <c r="D13" s="21">
        <v>1053857846</v>
      </c>
      <c r="E13" s="2">
        <v>0</v>
      </c>
      <c r="F13" s="21">
        <f t="shared" si="0"/>
        <v>4783060561</v>
      </c>
      <c r="G13" s="2">
        <v>0</v>
      </c>
      <c r="H13" s="2">
        <f t="shared" si="1"/>
        <v>0</v>
      </c>
      <c r="I13" s="22">
        <v>24781328442</v>
      </c>
      <c r="J13" s="20"/>
    </row>
    <row r="14" spans="1:10" s="6" customFormat="1" ht="21.75" customHeight="1">
      <c r="A14" s="17" t="s">
        <v>45</v>
      </c>
      <c r="B14" s="21">
        <v>287612899562</v>
      </c>
      <c r="C14" s="21">
        <v>2949720785</v>
      </c>
      <c r="D14" s="21">
        <v>163292634</v>
      </c>
      <c r="E14" s="2">
        <v>0</v>
      </c>
      <c r="F14" s="21">
        <f t="shared" si="0"/>
        <v>3113013419</v>
      </c>
      <c r="G14" s="2">
        <v>0</v>
      </c>
      <c r="H14" s="2">
        <f t="shared" si="1"/>
        <v>0</v>
      </c>
      <c r="I14" s="22">
        <v>290725912981</v>
      </c>
      <c r="J14" s="20"/>
    </row>
    <row r="15" spans="1:10" s="6" customFormat="1" ht="21.75" customHeight="1">
      <c r="A15" s="17" t="s">
        <v>46</v>
      </c>
      <c r="B15" s="21">
        <v>171962759363</v>
      </c>
      <c r="C15" s="21">
        <v>6479305272</v>
      </c>
      <c r="D15" s="21">
        <v>2714317</v>
      </c>
      <c r="E15" s="2">
        <v>0</v>
      </c>
      <c r="F15" s="21">
        <f t="shared" si="0"/>
        <v>6482019589</v>
      </c>
      <c r="G15" s="2">
        <v>0</v>
      </c>
      <c r="H15" s="2">
        <f t="shared" si="1"/>
        <v>0</v>
      </c>
      <c r="I15" s="22">
        <v>178444778952</v>
      </c>
      <c r="J15" s="20"/>
    </row>
    <row r="16" spans="1:10" s="6" customFormat="1" ht="21.75" customHeight="1">
      <c r="A16" s="17" t="s">
        <v>47</v>
      </c>
      <c r="B16" s="21">
        <v>181430834288</v>
      </c>
      <c r="C16" s="21">
        <v>187271000</v>
      </c>
      <c r="D16" s="21">
        <v>13362729</v>
      </c>
      <c r="E16" s="2">
        <v>0</v>
      </c>
      <c r="F16" s="21">
        <f t="shared" si="0"/>
        <v>200633729</v>
      </c>
      <c r="G16" s="2">
        <v>0</v>
      </c>
      <c r="H16" s="2">
        <f t="shared" si="1"/>
        <v>0</v>
      </c>
      <c r="I16" s="22">
        <v>181631468017</v>
      </c>
      <c r="J16" s="20"/>
    </row>
    <row r="17" spans="1:10" s="6" customFormat="1" ht="21.75" customHeight="1">
      <c r="A17" s="17" t="s">
        <v>48</v>
      </c>
      <c r="B17" s="21">
        <v>28124291983</v>
      </c>
      <c r="C17" s="21">
        <v>810000</v>
      </c>
      <c r="D17" s="21">
        <v>33100</v>
      </c>
      <c r="E17" s="2">
        <v>0</v>
      </c>
      <c r="F17" s="21">
        <f t="shared" si="0"/>
        <v>843100</v>
      </c>
      <c r="G17" s="2">
        <v>0</v>
      </c>
      <c r="H17" s="2">
        <f t="shared" si="1"/>
        <v>0</v>
      </c>
      <c r="I17" s="22">
        <v>28125135083</v>
      </c>
      <c r="J17" s="20"/>
    </row>
    <row r="18" spans="1:10" s="6" customFormat="1" ht="21.75" customHeight="1">
      <c r="A18" s="17" t="s">
        <v>49</v>
      </c>
      <c r="B18" s="21">
        <v>50657910685</v>
      </c>
      <c r="C18" s="21">
        <v>541283706</v>
      </c>
      <c r="D18" s="21">
        <v>2591319</v>
      </c>
      <c r="E18" s="2">
        <v>0</v>
      </c>
      <c r="F18" s="21">
        <f t="shared" si="0"/>
        <v>543875025</v>
      </c>
      <c r="G18" s="2">
        <v>0</v>
      </c>
      <c r="H18" s="2">
        <f t="shared" si="1"/>
        <v>0</v>
      </c>
      <c r="I18" s="22">
        <v>51201785710</v>
      </c>
      <c r="J18" s="20"/>
    </row>
    <row r="19" spans="1:10" s="6" customFormat="1" ht="21.75" customHeight="1">
      <c r="A19" s="17" t="s">
        <v>50</v>
      </c>
      <c r="B19" s="21">
        <v>73110329270</v>
      </c>
      <c r="C19" s="21">
        <v>2080634711</v>
      </c>
      <c r="D19" s="21">
        <v>2637961</v>
      </c>
      <c r="E19" s="2">
        <v>0</v>
      </c>
      <c r="F19" s="21">
        <f t="shared" si="0"/>
        <v>2083272672</v>
      </c>
      <c r="G19" s="2">
        <v>0</v>
      </c>
      <c r="H19" s="2">
        <f t="shared" si="1"/>
        <v>0</v>
      </c>
      <c r="I19" s="22">
        <v>75193601942</v>
      </c>
      <c r="J19" s="20"/>
    </row>
    <row r="20" spans="1:10" s="6" customFormat="1" ht="21.75" customHeight="1">
      <c r="A20" s="17" t="s">
        <v>51</v>
      </c>
      <c r="B20" s="21">
        <v>128438686</v>
      </c>
      <c r="C20" s="2">
        <v>0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f t="shared" si="1"/>
        <v>0</v>
      </c>
      <c r="I20" s="22">
        <v>128438686</v>
      </c>
      <c r="J20" s="20"/>
    </row>
    <row r="21" spans="1:10" s="6" customFormat="1" ht="21.75" customHeight="1">
      <c r="A21" s="17" t="s">
        <v>52</v>
      </c>
      <c r="B21" s="21">
        <v>1390414322</v>
      </c>
      <c r="C21" s="21">
        <v>414065</v>
      </c>
      <c r="D21" s="21">
        <v>33546</v>
      </c>
      <c r="E21" s="2">
        <v>0</v>
      </c>
      <c r="F21" s="21">
        <f t="shared" si="0"/>
        <v>447611</v>
      </c>
      <c r="G21" s="2">
        <v>0</v>
      </c>
      <c r="H21" s="2">
        <f t="shared" si="1"/>
        <v>0</v>
      </c>
      <c r="I21" s="22">
        <v>1390861933</v>
      </c>
      <c r="J21" s="20"/>
    </row>
    <row r="22" spans="1:10" s="6" customFormat="1" ht="21.75" customHeight="1">
      <c r="A22" s="17" t="s">
        <v>53</v>
      </c>
      <c r="B22" s="21">
        <v>132295751562</v>
      </c>
      <c r="C22" s="2">
        <v>0</v>
      </c>
      <c r="D22" s="21">
        <v>215591315</v>
      </c>
      <c r="E22" s="2">
        <v>0</v>
      </c>
      <c r="F22" s="21">
        <f t="shared" si="0"/>
        <v>215591315</v>
      </c>
      <c r="G22" s="2">
        <v>0</v>
      </c>
      <c r="H22" s="2">
        <f t="shared" si="1"/>
        <v>0</v>
      </c>
      <c r="I22" s="22">
        <v>132511342877</v>
      </c>
      <c r="J22" s="20"/>
    </row>
    <row r="23" spans="1:10" s="6" customFormat="1" ht="21.75" customHeight="1">
      <c r="A23" s="17" t="s">
        <v>20</v>
      </c>
      <c r="B23" s="21">
        <v>41089456777</v>
      </c>
      <c r="C23" s="21">
        <v>799164585</v>
      </c>
      <c r="D23" s="21">
        <v>89805</v>
      </c>
      <c r="E23" s="2">
        <v>0</v>
      </c>
      <c r="F23" s="21">
        <f t="shared" si="0"/>
        <v>799254390</v>
      </c>
      <c r="G23" s="2">
        <v>0</v>
      </c>
      <c r="H23" s="2">
        <f t="shared" si="1"/>
        <v>0</v>
      </c>
      <c r="I23" s="22">
        <v>41888711167</v>
      </c>
      <c r="J23" s="20"/>
    </row>
    <row r="24" spans="1:10" s="6" customFormat="1" ht="21.75" customHeight="1">
      <c r="A24" s="17" t="s">
        <v>21</v>
      </c>
      <c r="B24" s="21">
        <v>3041299204</v>
      </c>
      <c r="C24" s="21">
        <v>2450000</v>
      </c>
      <c r="D24" s="2">
        <v>0</v>
      </c>
      <c r="E24" s="2">
        <v>0</v>
      </c>
      <c r="F24" s="21">
        <f t="shared" si="0"/>
        <v>2450000</v>
      </c>
      <c r="G24" s="2">
        <v>0</v>
      </c>
      <c r="H24" s="2">
        <f t="shared" si="1"/>
        <v>0</v>
      </c>
      <c r="I24" s="22">
        <v>3043749204</v>
      </c>
      <c r="J24" s="20"/>
    </row>
    <row r="25" spans="1:10" s="6" customFormat="1" ht="21.75" customHeight="1">
      <c r="A25" s="17" t="s">
        <v>22</v>
      </c>
      <c r="B25" s="21">
        <v>92620264598</v>
      </c>
      <c r="C25" s="21">
        <v>641062180</v>
      </c>
      <c r="D25" s="21">
        <v>58928342</v>
      </c>
      <c r="E25" s="2">
        <v>0</v>
      </c>
      <c r="F25" s="21">
        <f t="shared" si="0"/>
        <v>699990522</v>
      </c>
      <c r="G25" s="2">
        <v>0</v>
      </c>
      <c r="H25" s="2">
        <f t="shared" si="1"/>
        <v>0</v>
      </c>
      <c r="I25" s="22">
        <v>93320255120</v>
      </c>
      <c r="J25" s="20"/>
    </row>
    <row r="26" spans="1:10" s="6" customFormat="1" ht="21.75" customHeight="1">
      <c r="A26" s="17" t="s">
        <v>23</v>
      </c>
      <c r="B26" s="21">
        <v>54403943327</v>
      </c>
      <c r="C26" s="2">
        <v>0</v>
      </c>
      <c r="D26" s="21">
        <v>450937</v>
      </c>
      <c r="E26" s="2">
        <v>0</v>
      </c>
      <c r="F26" s="21">
        <f t="shared" si="0"/>
        <v>450937</v>
      </c>
      <c r="G26" s="2">
        <v>0</v>
      </c>
      <c r="H26" s="2">
        <f t="shared" si="1"/>
        <v>0</v>
      </c>
      <c r="I26" s="22">
        <v>54404394264</v>
      </c>
      <c r="J26" s="20"/>
    </row>
    <row r="27" spans="1:10" s="6" customFormat="1" ht="21.75" customHeight="1">
      <c r="A27" s="17" t="s">
        <v>24</v>
      </c>
      <c r="B27" s="21">
        <v>67639025134</v>
      </c>
      <c r="C27" s="21">
        <v>44513431</v>
      </c>
      <c r="D27" s="21">
        <v>2871256</v>
      </c>
      <c r="E27" s="2">
        <v>0</v>
      </c>
      <c r="F27" s="21">
        <f t="shared" si="0"/>
        <v>47384687</v>
      </c>
      <c r="G27" s="2">
        <v>0</v>
      </c>
      <c r="H27" s="2">
        <f t="shared" si="1"/>
        <v>0</v>
      </c>
      <c r="I27" s="22">
        <v>67686409821</v>
      </c>
      <c r="J27" s="20"/>
    </row>
    <row r="28" spans="1:10" s="6" customFormat="1" ht="21.75" customHeight="1">
      <c r="A28" s="17" t="s">
        <v>25</v>
      </c>
      <c r="B28" s="21">
        <v>4609707499</v>
      </c>
      <c r="C28" s="21">
        <v>445668035</v>
      </c>
      <c r="D28" s="21">
        <v>5688625</v>
      </c>
      <c r="E28" s="2">
        <v>0</v>
      </c>
      <c r="F28" s="21">
        <f t="shared" si="0"/>
        <v>451356660</v>
      </c>
      <c r="G28" s="2">
        <v>0</v>
      </c>
      <c r="H28" s="2">
        <f t="shared" si="1"/>
        <v>0</v>
      </c>
      <c r="I28" s="22">
        <v>5061064159</v>
      </c>
      <c r="J28" s="20"/>
    </row>
    <row r="29" spans="1:10" s="6" customFormat="1" ht="21.75" customHeight="1">
      <c r="A29" s="17" t="s">
        <v>26</v>
      </c>
      <c r="B29" s="21">
        <v>13479220991</v>
      </c>
      <c r="C29" s="21">
        <v>144345071</v>
      </c>
      <c r="D29" s="21">
        <v>6720631</v>
      </c>
      <c r="E29" s="2">
        <v>0</v>
      </c>
      <c r="F29" s="21">
        <f t="shared" si="0"/>
        <v>151065702</v>
      </c>
      <c r="G29" s="2">
        <v>0</v>
      </c>
      <c r="H29" s="2">
        <f t="shared" si="1"/>
        <v>0</v>
      </c>
      <c r="I29" s="22">
        <v>13630286693</v>
      </c>
      <c r="J29" s="20"/>
    </row>
    <row r="30" spans="1:10" s="6" customFormat="1" ht="21.75" customHeight="1">
      <c r="A30" s="17" t="s">
        <v>54</v>
      </c>
      <c r="B30" s="21">
        <v>231638919414</v>
      </c>
      <c r="C30" s="21">
        <v>32967517</v>
      </c>
      <c r="D30" s="2">
        <v>0</v>
      </c>
      <c r="E30" s="2">
        <v>0</v>
      </c>
      <c r="F30" s="21">
        <f t="shared" si="0"/>
        <v>32967517</v>
      </c>
      <c r="G30" s="2">
        <v>0</v>
      </c>
      <c r="H30" s="2">
        <f t="shared" si="1"/>
        <v>0</v>
      </c>
      <c r="I30" s="22">
        <v>231671886931</v>
      </c>
      <c r="J30" s="20"/>
    </row>
    <row r="31" spans="1:10" s="6" customFormat="1" ht="21.75" customHeight="1">
      <c r="A31" s="17" t="s">
        <v>55</v>
      </c>
      <c r="B31" s="21">
        <v>1338711000</v>
      </c>
      <c r="C31" s="2">
        <v>0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f t="shared" si="1"/>
        <v>0</v>
      </c>
      <c r="I31" s="22">
        <v>1338711000</v>
      </c>
      <c r="J31" s="20"/>
    </row>
    <row r="32" spans="1:10" s="6" customFormat="1" ht="21.75" customHeight="1">
      <c r="A32" s="17" t="s">
        <v>56</v>
      </c>
      <c r="B32" s="21">
        <v>4262185201</v>
      </c>
      <c r="C32" s="2">
        <v>0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f t="shared" si="1"/>
        <v>0</v>
      </c>
      <c r="I32" s="22">
        <v>4262185201</v>
      </c>
      <c r="J32" s="20"/>
    </row>
    <row r="33" spans="1:10" s="24" customFormat="1" ht="25.5" customHeight="1" hidden="1">
      <c r="A33" s="23" t="s">
        <v>57</v>
      </c>
      <c r="B33" s="21">
        <v>0</v>
      </c>
      <c r="C33" s="21">
        <v>0</v>
      </c>
      <c r="D33" s="21">
        <v>0</v>
      </c>
      <c r="E33" s="21">
        <v>0</v>
      </c>
      <c r="F33" s="21">
        <f t="shared" si="0"/>
        <v>0</v>
      </c>
      <c r="G33" s="21">
        <v>0</v>
      </c>
      <c r="H33" s="21">
        <f t="shared" si="1"/>
        <v>0</v>
      </c>
      <c r="I33" s="22">
        <v>0</v>
      </c>
      <c r="J33" s="20"/>
    </row>
    <row r="34" spans="1:10" s="28" customFormat="1" ht="36" customHeight="1">
      <c r="A34" s="25" t="s">
        <v>27</v>
      </c>
      <c r="B34" s="26">
        <f>SUM(B6:B32)</f>
        <v>1683973766806</v>
      </c>
      <c r="C34" s="26">
        <f aca="true" t="shared" si="2" ref="C34:I34">SUM(C6:C32)</f>
        <v>21087288309</v>
      </c>
      <c r="D34" s="26">
        <f t="shared" si="2"/>
        <v>1663156571</v>
      </c>
      <c r="E34" s="2">
        <f>SUM(E6:E32)</f>
        <v>0</v>
      </c>
      <c r="F34" s="26">
        <f t="shared" si="2"/>
        <v>22750444880</v>
      </c>
      <c r="G34" s="2">
        <f t="shared" si="2"/>
        <v>0</v>
      </c>
      <c r="H34" s="2">
        <f t="shared" si="2"/>
        <v>0</v>
      </c>
      <c r="I34" s="27">
        <f t="shared" si="2"/>
        <v>1706724211686</v>
      </c>
      <c r="J34" s="20"/>
    </row>
    <row r="35" spans="1:10" s="24" customFormat="1" ht="27" customHeight="1">
      <c r="A35" s="29" t="s">
        <v>3</v>
      </c>
      <c r="B35" s="21">
        <f>7540463479+59704277880</f>
        <v>67244741359</v>
      </c>
      <c r="C35" s="21">
        <v>12168026345</v>
      </c>
      <c r="D35" s="21">
        <f>295783955+5176401976-4779533485</f>
        <v>692652446</v>
      </c>
      <c r="E35" s="2">
        <v>0</v>
      </c>
      <c r="F35" s="21">
        <f>C35+D35+E35</f>
        <v>12860678791</v>
      </c>
      <c r="G35" s="21">
        <f>13492234474+15411807929+(2976936823+2114152243)</f>
        <v>33995131469</v>
      </c>
      <c r="H35" s="21">
        <f>G35</f>
        <v>33995131469</v>
      </c>
      <c r="I35" s="22">
        <v>46110288681</v>
      </c>
      <c r="J35" s="20"/>
    </row>
    <row r="36" spans="1:10" s="6" customFormat="1" ht="27" customHeight="1">
      <c r="A36" s="29" t="s">
        <v>4</v>
      </c>
      <c r="B36" s="21">
        <v>776059972.5</v>
      </c>
      <c r="C36" s="2">
        <v>0</v>
      </c>
      <c r="D36" s="2">
        <v>0</v>
      </c>
      <c r="E36" s="21">
        <v>3315178</v>
      </c>
      <c r="F36" s="21">
        <f>C36+D36+E36</f>
        <v>3315178</v>
      </c>
      <c r="G36" s="4">
        <v>0</v>
      </c>
      <c r="H36" s="4">
        <f>G36</f>
        <v>0</v>
      </c>
      <c r="I36" s="22">
        <v>779375150.5</v>
      </c>
      <c r="J36" s="20"/>
    </row>
    <row r="37" spans="1:10" s="6" customFormat="1" ht="35.25" customHeight="1">
      <c r="A37" s="25" t="s">
        <v>14</v>
      </c>
      <c r="B37" s="26">
        <f aca="true" t="shared" si="3" ref="B37:I37">SUM(B35:B36)</f>
        <v>68020801331.5</v>
      </c>
      <c r="C37" s="26">
        <f t="shared" si="3"/>
        <v>12168026345</v>
      </c>
      <c r="D37" s="26">
        <f t="shared" si="3"/>
        <v>692652446</v>
      </c>
      <c r="E37" s="26">
        <f t="shared" si="3"/>
        <v>3315178</v>
      </c>
      <c r="F37" s="26">
        <f t="shared" si="3"/>
        <v>12863993969</v>
      </c>
      <c r="G37" s="26">
        <f t="shared" si="3"/>
        <v>33995131469</v>
      </c>
      <c r="H37" s="26">
        <f t="shared" si="3"/>
        <v>33995131469</v>
      </c>
      <c r="I37" s="27">
        <f t="shared" si="3"/>
        <v>46889663831.5</v>
      </c>
      <c r="J37" s="20"/>
    </row>
    <row r="38" spans="1:10" s="6" customFormat="1" ht="27" customHeight="1">
      <c r="A38" s="30" t="s">
        <v>58</v>
      </c>
      <c r="B38" s="21">
        <v>80316316</v>
      </c>
      <c r="C38" s="21">
        <v>39416291333</v>
      </c>
      <c r="D38" s="2">
        <v>0</v>
      </c>
      <c r="E38" s="2">
        <v>0</v>
      </c>
      <c r="F38" s="21">
        <f aca="true" t="shared" si="4" ref="F38:F47">C38+D38+E38</f>
        <v>39416291333</v>
      </c>
      <c r="G38" s="21">
        <v>36478970593</v>
      </c>
      <c r="H38" s="21">
        <f aca="true" t="shared" si="5" ref="H38:H47">G38</f>
        <v>36478970593</v>
      </c>
      <c r="I38" s="22">
        <v>3017637056</v>
      </c>
      <c r="J38" s="20"/>
    </row>
    <row r="39" spans="1:10" s="6" customFormat="1" ht="27" customHeight="1">
      <c r="A39" s="30" t="s">
        <v>17</v>
      </c>
      <c r="B39" s="21">
        <v>5231911</v>
      </c>
      <c r="C39" s="2">
        <v>0</v>
      </c>
      <c r="D39" s="2">
        <v>0</v>
      </c>
      <c r="E39" s="2">
        <v>0</v>
      </c>
      <c r="F39" s="4">
        <v>0</v>
      </c>
      <c r="G39" s="21">
        <v>5171911</v>
      </c>
      <c r="H39" s="21">
        <f t="shared" si="5"/>
        <v>5171911</v>
      </c>
      <c r="I39" s="22">
        <v>60000</v>
      </c>
      <c r="J39" s="20"/>
    </row>
    <row r="40" spans="1:10" s="6" customFormat="1" ht="27" customHeight="1">
      <c r="A40" s="30" t="s">
        <v>59</v>
      </c>
      <c r="B40" s="21">
        <f>19039409+338429481</f>
        <v>357468890</v>
      </c>
      <c r="C40" s="21">
        <v>2176442194</v>
      </c>
      <c r="D40" s="2">
        <v>0</v>
      </c>
      <c r="E40" s="2">
        <v>0</v>
      </c>
      <c r="F40" s="21">
        <f>C40+D40+E40</f>
        <v>2176442194</v>
      </c>
      <c r="G40" s="21">
        <v>2514204903</v>
      </c>
      <c r="H40" s="21">
        <f>G40</f>
        <v>2514204903</v>
      </c>
      <c r="I40" s="22">
        <v>19706181</v>
      </c>
      <c r="J40" s="20"/>
    </row>
    <row r="41" spans="1:10" s="6" customFormat="1" ht="0.75" customHeight="1" thickBot="1">
      <c r="A41" s="31"/>
      <c r="B41" s="32"/>
      <c r="C41" s="32"/>
      <c r="D41" s="3"/>
      <c r="E41" s="3"/>
      <c r="F41" s="32"/>
      <c r="G41" s="32"/>
      <c r="H41" s="32"/>
      <c r="I41" s="33"/>
      <c r="J41" s="20"/>
    </row>
    <row r="42" spans="1:10" s="6" customFormat="1" ht="27.75" customHeight="1">
      <c r="A42" s="30" t="s">
        <v>60</v>
      </c>
      <c r="B42" s="21">
        <f>7000000+423716538</f>
        <v>430716538</v>
      </c>
      <c r="C42" s="21">
        <v>809262112</v>
      </c>
      <c r="D42" s="2">
        <f>247490316-247490316</f>
        <v>0</v>
      </c>
      <c r="E42" s="2">
        <v>0</v>
      </c>
      <c r="F42" s="21">
        <f t="shared" si="4"/>
        <v>809262112</v>
      </c>
      <c r="G42" s="21">
        <v>812368131</v>
      </c>
      <c r="H42" s="21">
        <f t="shared" si="5"/>
        <v>812368131</v>
      </c>
      <c r="I42" s="22">
        <v>427610519</v>
      </c>
      <c r="J42" s="20"/>
    </row>
    <row r="43" spans="1:10" s="6" customFormat="1" ht="27.75" customHeight="1">
      <c r="A43" s="30" t="s">
        <v>61</v>
      </c>
      <c r="B43" s="21">
        <f>16163627+1023696224</f>
        <v>1039859851</v>
      </c>
      <c r="C43" s="21">
        <v>962153543</v>
      </c>
      <c r="D43" s="21">
        <f>45170036-35046933</f>
        <v>10123103</v>
      </c>
      <c r="E43" s="2">
        <v>0</v>
      </c>
      <c r="F43" s="21">
        <f t="shared" si="4"/>
        <v>972276646</v>
      </c>
      <c r="G43" s="21">
        <v>1579918913</v>
      </c>
      <c r="H43" s="21">
        <f t="shared" si="5"/>
        <v>1579918913</v>
      </c>
      <c r="I43" s="22">
        <v>432217584</v>
      </c>
      <c r="J43" s="20"/>
    </row>
    <row r="44" spans="1:10" s="6" customFormat="1" ht="27.75" customHeight="1">
      <c r="A44" s="30" t="s">
        <v>62</v>
      </c>
      <c r="B44" s="21">
        <f>204581297+100855713</f>
        <v>305437010</v>
      </c>
      <c r="C44" s="21">
        <v>2995161</v>
      </c>
      <c r="D44" s="21">
        <f>15460187+32590173-31588692</f>
        <v>16461668</v>
      </c>
      <c r="E44" s="2">
        <v>0</v>
      </c>
      <c r="F44" s="21">
        <f t="shared" si="4"/>
        <v>19456829</v>
      </c>
      <c r="G44" s="21">
        <v>232337608</v>
      </c>
      <c r="H44" s="21">
        <f t="shared" si="5"/>
        <v>232337608</v>
      </c>
      <c r="I44" s="22">
        <v>92556231</v>
      </c>
      <c r="J44" s="20"/>
    </row>
    <row r="45" spans="1:10" s="6" customFormat="1" ht="27.75" customHeight="1">
      <c r="A45" s="30" t="s">
        <v>63</v>
      </c>
      <c r="B45" s="21">
        <f>447382680+349253352</f>
        <v>796636032</v>
      </c>
      <c r="C45" s="21">
        <v>653645102</v>
      </c>
      <c r="D45" s="21">
        <f>77221553-77082766</f>
        <v>138787</v>
      </c>
      <c r="E45" s="2">
        <v>0</v>
      </c>
      <c r="F45" s="21">
        <f t="shared" si="4"/>
        <v>653783889</v>
      </c>
      <c r="G45" s="21">
        <v>1278399783</v>
      </c>
      <c r="H45" s="21">
        <f t="shared" si="5"/>
        <v>1278399783</v>
      </c>
      <c r="I45" s="22">
        <v>172020138</v>
      </c>
      <c r="J45" s="20"/>
    </row>
    <row r="46" spans="1:10" s="6" customFormat="1" ht="27.75" customHeight="1">
      <c r="A46" s="30" t="s">
        <v>64</v>
      </c>
      <c r="B46" s="21">
        <f>129245357+142580414</f>
        <v>271825771</v>
      </c>
      <c r="C46" s="21">
        <v>49920000</v>
      </c>
      <c r="D46" s="2">
        <f>2396248+4730390-7126638</f>
        <v>0</v>
      </c>
      <c r="E46" s="2">
        <v>0</v>
      </c>
      <c r="F46" s="21">
        <f t="shared" si="4"/>
        <v>49920000</v>
      </c>
      <c r="G46" s="2">
        <v>0</v>
      </c>
      <c r="H46" s="2">
        <f t="shared" si="5"/>
        <v>0</v>
      </c>
      <c r="I46" s="22">
        <v>321745771</v>
      </c>
      <c r="J46" s="20"/>
    </row>
    <row r="47" spans="1:10" s="6" customFormat="1" ht="27.75" customHeight="1">
      <c r="A47" s="30" t="s">
        <v>65</v>
      </c>
      <c r="B47" s="21">
        <f>1003416787+2254692148</f>
        <v>3258108935</v>
      </c>
      <c r="C47" s="21">
        <v>497129288</v>
      </c>
      <c r="D47" s="21">
        <f>19160092+301779010-81960223</f>
        <v>238978879</v>
      </c>
      <c r="E47" s="2">
        <v>0</v>
      </c>
      <c r="F47" s="21">
        <f t="shared" si="4"/>
        <v>736108167</v>
      </c>
      <c r="G47" s="21">
        <f>2959851993+8481629</f>
        <v>2968333622</v>
      </c>
      <c r="H47" s="21">
        <f t="shared" si="5"/>
        <v>2968333622</v>
      </c>
      <c r="I47" s="22">
        <v>1025883480</v>
      </c>
      <c r="J47" s="20"/>
    </row>
    <row r="48" spans="1:10" s="6" customFormat="1" ht="27.75" customHeight="1">
      <c r="A48" s="30" t="s">
        <v>66</v>
      </c>
      <c r="B48" s="21">
        <f>9634665607+30462104998</f>
        <v>40096770605</v>
      </c>
      <c r="C48" s="21">
        <v>3387444960</v>
      </c>
      <c r="D48" s="21">
        <f>302865803+1547673464-1286595202</f>
        <v>563944065</v>
      </c>
      <c r="E48" s="2">
        <v>0</v>
      </c>
      <c r="F48" s="21">
        <f>C48+D48+E48</f>
        <v>3951389025</v>
      </c>
      <c r="G48" s="21">
        <f>15143720243+5695271049+73939840</f>
        <v>20912931132</v>
      </c>
      <c r="H48" s="21">
        <f>G48</f>
        <v>20912931132</v>
      </c>
      <c r="I48" s="22">
        <v>23135228498</v>
      </c>
      <c r="J48" s="20"/>
    </row>
    <row r="49" spans="1:10" s="6" customFormat="1" ht="27.75" customHeight="1">
      <c r="A49" s="30" t="s">
        <v>67</v>
      </c>
      <c r="B49" s="21">
        <f>2377980439+4494704233</f>
        <v>6872684672</v>
      </c>
      <c r="C49" s="21">
        <v>1119642754</v>
      </c>
      <c r="D49" s="21">
        <f>47064000+666585580-637340700</f>
        <v>76308880</v>
      </c>
      <c r="E49" s="2">
        <v>0</v>
      </c>
      <c r="F49" s="21">
        <f>C49+D49+E49</f>
        <v>1195951634</v>
      </c>
      <c r="G49" s="21">
        <v>2912513931</v>
      </c>
      <c r="H49" s="21">
        <f>G49</f>
        <v>2912513931</v>
      </c>
      <c r="I49" s="22">
        <v>5156122375</v>
      </c>
      <c r="J49" s="20"/>
    </row>
    <row r="50" spans="1:10" s="6" customFormat="1" ht="27.75" customHeight="1">
      <c r="A50" s="30" t="s">
        <v>68</v>
      </c>
      <c r="B50" s="21">
        <v>90173222294</v>
      </c>
      <c r="C50" s="21">
        <v>15053729710</v>
      </c>
      <c r="D50" s="21">
        <v>845475759</v>
      </c>
      <c r="E50" s="2">
        <v>0</v>
      </c>
      <c r="F50" s="21">
        <f>C50+D50+E50</f>
        <v>15899205469</v>
      </c>
      <c r="G50" s="2">
        <v>0</v>
      </c>
      <c r="H50" s="2">
        <f>G50</f>
        <v>0</v>
      </c>
      <c r="I50" s="22">
        <v>106072427763</v>
      </c>
      <c r="J50" s="20"/>
    </row>
    <row r="51" spans="1:10" s="6" customFormat="1" ht="27.75" customHeight="1">
      <c r="A51" s="30" t="s">
        <v>69</v>
      </c>
      <c r="B51" s="21">
        <v>3723515617</v>
      </c>
      <c r="C51" s="21">
        <v>291484923</v>
      </c>
      <c r="D51" s="2">
        <v>0</v>
      </c>
      <c r="E51" s="2">
        <v>0</v>
      </c>
      <c r="F51" s="21">
        <f>C51+D51+E51</f>
        <v>291484923</v>
      </c>
      <c r="G51" s="2">
        <v>0</v>
      </c>
      <c r="H51" s="2">
        <f>G51</f>
        <v>0</v>
      </c>
      <c r="I51" s="22">
        <v>4015000540</v>
      </c>
      <c r="J51" s="20"/>
    </row>
    <row r="52" spans="1:10" s="6" customFormat="1" ht="36" customHeight="1">
      <c r="A52" s="25" t="s">
        <v>15</v>
      </c>
      <c r="B52" s="26">
        <f aca="true" t="shared" si="6" ref="B52:I52">SUM(B38:B51)</f>
        <v>147411794442</v>
      </c>
      <c r="C52" s="26">
        <f t="shared" si="6"/>
        <v>64420141080</v>
      </c>
      <c r="D52" s="26">
        <f t="shared" si="6"/>
        <v>1751431141</v>
      </c>
      <c r="E52" s="4">
        <f t="shared" si="6"/>
        <v>0</v>
      </c>
      <c r="F52" s="26">
        <f t="shared" si="6"/>
        <v>66171572221</v>
      </c>
      <c r="G52" s="26">
        <f t="shared" si="6"/>
        <v>69695150527</v>
      </c>
      <c r="H52" s="26">
        <f t="shared" si="6"/>
        <v>69695150527</v>
      </c>
      <c r="I52" s="27">
        <f t="shared" si="6"/>
        <v>143888216136</v>
      </c>
      <c r="J52" s="20"/>
    </row>
    <row r="53" spans="1:10" s="6" customFormat="1" ht="34.5" customHeight="1">
      <c r="A53" s="30" t="s">
        <v>70</v>
      </c>
      <c r="B53" s="21">
        <v>66000000000</v>
      </c>
      <c r="C53" s="2">
        <v>0</v>
      </c>
      <c r="D53" s="2">
        <v>0</v>
      </c>
      <c r="E53" s="2">
        <v>0</v>
      </c>
      <c r="F53" s="2">
        <f>C53+D53+E53</f>
        <v>0</v>
      </c>
      <c r="G53" s="2">
        <v>0</v>
      </c>
      <c r="H53" s="2">
        <f>G53</f>
        <v>0</v>
      </c>
      <c r="I53" s="22">
        <v>66000000000</v>
      </c>
      <c r="J53" s="20"/>
    </row>
    <row r="54" spans="1:10" s="34" customFormat="1" ht="36" customHeight="1">
      <c r="A54" s="25" t="s">
        <v>16</v>
      </c>
      <c r="B54" s="26">
        <f aca="true" t="shared" si="7" ref="B54:I54">B34+B37+B52+B53</f>
        <v>1965406362579.5</v>
      </c>
      <c r="C54" s="26">
        <f t="shared" si="7"/>
        <v>97675455734</v>
      </c>
      <c r="D54" s="26">
        <f t="shared" si="7"/>
        <v>4107240158</v>
      </c>
      <c r="E54" s="26">
        <f t="shared" si="7"/>
        <v>3315178</v>
      </c>
      <c r="F54" s="26">
        <f t="shared" si="7"/>
        <v>101786011070</v>
      </c>
      <c r="G54" s="26">
        <f t="shared" si="7"/>
        <v>103690281996</v>
      </c>
      <c r="H54" s="26">
        <f t="shared" si="7"/>
        <v>103690281996</v>
      </c>
      <c r="I54" s="27">
        <f t="shared" si="7"/>
        <v>1963502091653.5</v>
      </c>
      <c r="J54" s="20"/>
    </row>
    <row r="55" spans="1:10" s="6" customFormat="1" ht="27" customHeight="1">
      <c r="A55" s="30" t="s">
        <v>9</v>
      </c>
      <c r="B55" s="21"/>
      <c r="C55" s="21"/>
      <c r="D55" s="21"/>
      <c r="E55" s="21"/>
      <c r="F55" s="21"/>
      <c r="G55" s="21"/>
      <c r="H55" s="21"/>
      <c r="I55" s="35">
        <v>-47011810502.29</v>
      </c>
      <c r="J55" s="20"/>
    </row>
    <row r="56" spans="1:10" s="6" customFormat="1" ht="27" customHeight="1">
      <c r="A56" s="30" t="s">
        <v>5</v>
      </c>
      <c r="B56" s="21"/>
      <c r="C56" s="21"/>
      <c r="D56" s="21"/>
      <c r="E56" s="21"/>
      <c r="F56" s="21"/>
      <c r="G56" s="21"/>
      <c r="H56" s="21"/>
      <c r="I56" s="22">
        <v>86074140126.89</v>
      </c>
      <c r="J56" s="20"/>
    </row>
    <row r="57" spans="1:10" s="6" customFormat="1" ht="27" customHeight="1">
      <c r="A57" s="30" t="s">
        <v>18</v>
      </c>
      <c r="B57" s="21"/>
      <c r="C57" s="21"/>
      <c r="D57" s="21"/>
      <c r="E57" s="21"/>
      <c r="F57" s="21"/>
      <c r="G57" s="21"/>
      <c r="H57" s="21"/>
      <c r="I57" s="35">
        <v>38984720650</v>
      </c>
      <c r="J57" s="20"/>
    </row>
    <row r="58" spans="1:10" s="6" customFormat="1" ht="27" customHeight="1">
      <c r="A58" s="30" t="s">
        <v>19</v>
      </c>
      <c r="B58" s="21"/>
      <c r="C58" s="21"/>
      <c r="D58" s="21"/>
      <c r="E58" s="21"/>
      <c r="F58" s="21"/>
      <c r="G58" s="21"/>
      <c r="H58" s="21"/>
      <c r="I58" s="35">
        <v>8438996057</v>
      </c>
      <c r="J58" s="20"/>
    </row>
    <row r="59" spans="1:10" s="6" customFormat="1" ht="27" customHeight="1">
      <c r="A59" s="30" t="s">
        <v>10</v>
      </c>
      <c r="B59" s="21"/>
      <c r="C59" s="21"/>
      <c r="D59" s="21"/>
      <c r="E59" s="21"/>
      <c r="F59" s="21"/>
      <c r="G59" s="21"/>
      <c r="H59" s="21"/>
      <c r="I59" s="35">
        <v>-18150202841.2</v>
      </c>
      <c r="J59" s="20"/>
    </row>
    <row r="60" spans="1:10" s="34" customFormat="1" ht="36" customHeight="1" thickBot="1">
      <c r="A60" s="36" t="s">
        <v>6</v>
      </c>
      <c r="B60" s="37"/>
      <c r="C60" s="37"/>
      <c r="D60" s="37"/>
      <c r="E60" s="37"/>
      <c r="F60" s="37"/>
      <c r="G60" s="37"/>
      <c r="H60" s="37"/>
      <c r="I60" s="38">
        <f>SUM(I55:I59)</f>
        <v>68335843490.40001</v>
      </c>
      <c r="J60" s="20"/>
    </row>
    <row r="61" spans="1:10" s="40" customFormat="1" ht="15.75" customHeight="1">
      <c r="A61" s="39" t="s">
        <v>71</v>
      </c>
      <c r="I61" s="41"/>
      <c r="J61" s="42"/>
    </row>
    <row r="62" spans="1:10" s="44" customFormat="1" ht="15.75" customHeight="1">
      <c r="A62" s="43" t="s">
        <v>72</v>
      </c>
      <c r="I62" s="45"/>
      <c r="J62" s="42"/>
    </row>
    <row r="63" spans="1:10" s="44" customFormat="1" ht="15.75" customHeight="1">
      <c r="A63" s="43" t="s">
        <v>73</v>
      </c>
      <c r="I63" s="45"/>
      <c r="J63" s="42"/>
    </row>
    <row r="64" spans="1:10" s="44" customFormat="1" ht="15.75" customHeight="1">
      <c r="A64" s="43" t="s">
        <v>74</v>
      </c>
      <c r="I64" s="45"/>
      <c r="J64" s="42"/>
    </row>
    <row r="65" spans="1:10" s="44" customFormat="1" ht="15.75" customHeight="1">
      <c r="A65" s="46" t="s">
        <v>75</v>
      </c>
      <c r="E65" s="47"/>
      <c r="I65" s="45"/>
      <c r="J65" s="42"/>
    </row>
    <row r="66" spans="1:10" s="44" customFormat="1" ht="15.75" customHeight="1">
      <c r="A66" s="46" t="s">
        <v>76</v>
      </c>
      <c r="E66" s="47"/>
      <c r="I66" s="45"/>
      <c r="J66" s="42"/>
    </row>
    <row r="67" spans="1:10" s="44" customFormat="1" ht="15.75" customHeight="1">
      <c r="A67" s="46" t="s">
        <v>77</v>
      </c>
      <c r="E67" s="48"/>
      <c r="F67" s="45"/>
      <c r="I67" s="45"/>
      <c r="J67" s="42"/>
    </row>
    <row r="68" spans="1:10" s="44" customFormat="1" ht="15.75" customHeight="1">
      <c r="A68" s="46" t="s">
        <v>78</v>
      </c>
      <c r="E68" s="47"/>
      <c r="I68" s="45"/>
      <c r="J68" s="42"/>
    </row>
    <row r="69" spans="1:10" s="44" customFormat="1" ht="15.75" customHeight="1">
      <c r="A69" s="43" t="s">
        <v>79</v>
      </c>
      <c r="E69" s="47"/>
      <c r="I69" s="45"/>
      <c r="J69" s="42"/>
    </row>
    <row r="70" spans="1:10" s="44" customFormat="1" ht="15.75" customHeight="1">
      <c r="A70" s="46" t="s">
        <v>80</v>
      </c>
      <c r="E70" s="47"/>
      <c r="I70" s="45"/>
      <c r="J70" s="42"/>
    </row>
    <row r="71" spans="1:10" s="44" customFormat="1" ht="15.75" customHeight="1">
      <c r="A71" s="55" t="s">
        <v>81</v>
      </c>
      <c r="B71" s="55"/>
      <c r="C71" s="55"/>
      <c r="D71" s="55"/>
      <c r="E71" s="55"/>
      <c r="I71" s="45"/>
      <c r="J71" s="42"/>
    </row>
    <row r="72" spans="1:10" s="44" customFormat="1" ht="15.75" customHeight="1">
      <c r="A72" s="46" t="s">
        <v>82</v>
      </c>
      <c r="E72" s="47"/>
      <c r="I72" s="45"/>
      <c r="J72" s="42"/>
    </row>
    <row r="73" spans="1:10" s="44" customFormat="1" ht="15.75" customHeight="1">
      <c r="A73" s="46" t="s">
        <v>83</v>
      </c>
      <c r="E73" s="47"/>
      <c r="F73" s="49"/>
      <c r="I73" s="45"/>
      <c r="J73" s="42"/>
    </row>
    <row r="74" spans="1:10" ht="24.75" customHeight="1">
      <c r="A74" s="50"/>
      <c r="F74" s="7" t="s">
        <v>84</v>
      </c>
      <c r="I74" s="51"/>
      <c r="J74" s="20"/>
    </row>
    <row r="75" spans="1:10" ht="24.75" customHeight="1">
      <c r="A75" s="50"/>
      <c r="B75" s="52"/>
      <c r="I75" s="51"/>
      <c r="J75" s="20"/>
    </row>
    <row r="76" spans="9:10" ht="24.75" customHeight="1">
      <c r="I76" s="51"/>
      <c r="J76" s="20"/>
    </row>
    <row r="77" spans="4:10" ht="24.75" customHeight="1">
      <c r="D77" s="53"/>
      <c r="I77" s="51"/>
      <c r="J77" s="20"/>
    </row>
    <row r="78" spans="9:10" ht="24.75" customHeight="1">
      <c r="I78" s="51"/>
      <c r="J78" s="20"/>
    </row>
    <row r="79" ht="24.75" customHeight="1">
      <c r="J79" s="20"/>
    </row>
    <row r="80" ht="24.75" customHeight="1">
      <c r="J80" s="20"/>
    </row>
    <row r="81" ht="24.75" customHeight="1">
      <c r="J81" s="20"/>
    </row>
    <row r="82" ht="24.75" customHeight="1">
      <c r="J82" s="20"/>
    </row>
    <row r="83" ht="24.75" customHeight="1">
      <c r="J83" s="20"/>
    </row>
    <row r="84" ht="24.75" customHeight="1">
      <c r="J84" s="20"/>
    </row>
    <row r="85" ht="24.75" customHeight="1">
      <c r="J85" s="20"/>
    </row>
    <row r="86" ht="24.75" customHeight="1">
      <c r="J86" s="20"/>
    </row>
    <row r="87" ht="24.75" customHeight="1">
      <c r="J87" s="20"/>
    </row>
    <row r="88" ht="24.75" customHeight="1">
      <c r="J88" s="20"/>
    </row>
    <row r="89" ht="24.75" customHeight="1">
      <c r="J89" s="20"/>
    </row>
    <row r="90" ht="24.75" customHeight="1">
      <c r="J90" s="20"/>
    </row>
    <row r="91" ht="24.75" customHeight="1">
      <c r="J91" s="20"/>
    </row>
    <row r="92" ht="24.75" customHeight="1">
      <c r="J92" s="20"/>
    </row>
    <row r="93" ht="24.75" customHeight="1">
      <c r="J93" s="20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</sheetData>
  <mergeCells count="7">
    <mergeCell ref="A71:E71"/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6692913385826772" header="0.3937007874015748" footer="0.5118110236220472"/>
  <pageSetup cellComments="asDisplayed" horizontalDpi="600" verticalDpi="600" orientation="portrait" pageOrder="overThenDown" paperSize="9" scale="81" r:id="rId4"/>
  <ignoredErrors>
    <ignoredError sqref="B34 I34" formulaRange="1"/>
    <ignoredError sqref="F34 H34 F52" formula="1"/>
    <ignoredError sqref="C34:E34 G34" formula="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chin2593</cp:lastModifiedBy>
  <cp:lastPrinted>2012-04-23T08:00:47Z</cp:lastPrinted>
  <dcterms:created xsi:type="dcterms:W3CDTF">1998-07-20T07:36:59Z</dcterms:created>
  <dcterms:modified xsi:type="dcterms:W3CDTF">2012-04-24T02:27:21Z</dcterms:modified>
  <cp:category/>
  <cp:version/>
  <cp:contentType/>
  <cp:contentStatus/>
</cp:coreProperties>
</file>