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00" yWindow="75" windowWidth="8445" windowHeight="4470" tabRatio="675" activeTab="0"/>
  </bookViews>
  <sheets>
    <sheet name="102(決)收支性質及餘絀表" sheetId="1" r:id="rId1"/>
    <sheet name="102計算表" sheetId="2" r:id="rId2"/>
  </sheets>
  <definedNames>
    <definedName name="NI">#REF!</definedName>
    <definedName name="_xlnm.Print_Area" localSheetId="0">'102(決)收支性質及餘絀表'!$A$1:$G$27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<sst xmlns="http://schemas.openxmlformats.org/spreadsheetml/2006/main" count="92" uniqueCount="69">
  <si>
    <t>百分比</t>
  </si>
  <si>
    <t>=</t>
  </si>
  <si>
    <t>一、經常門</t>
  </si>
  <si>
    <t xml:space="preserve">  歲入</t>
  </si>
  <si>
    <t xml:space="preserve">  歲出</t>
  </si>
  <si>
    <t xml:space="preserve">  經常門賸餘</t>
  </si>
  <si>
    <t>二、資本門</t>
  </si>
  <si>
    <t xml:space="preserve">  (三)經常門賸餘</t>
  </si>
  <si>
    <t xml:space="preserve">  (一)歲　入</t>
  </si>
  <si>
    <t xml:space="preserve">  (二)歲　出</t>
  </si>
  <si>
    <t xml:space="preserve">  (三)資本門差短</t>
  </si>
  <si>
    <t xml:space="preserve">= </t>
  </si>
  <si>
    <t>所得稅01</t>
  </si>
  <si>
    <t xml:space="preserve">        直接稅收入</t>
  </si>
  <si>
    <t xml:space="preserve">        間接稅收入</t>
  </si>
  <si>
    <t xml:space="preserve">        賦稅外收入</t>
  </si>
  <si>
    <t xml:space="preserve">          經常門收入</t>
  </si>
  <si>
    <t xml:space="preserve">        一般經常支出</t>
  </si>
  <si>
    <t xml:space="preserve">        債務付息支出</t>
  </si>
  <si>
    <t xml:space="preserve">        減少資產收入</t>
  </si>
  <si>
    <t>財產售價02</t>
  </si>
  <si>
    <t xml:space="preserve">        收回投資收入</t>
  </si>
  <si>
    <t>投資收回04</t>
  </si>
  <si>
    <t xml:space="preserve">        增置擴充改良資產</t>
  </si>
  <si>
    <t xml:space="preserve">        增加投資支出</t>
  </si>
  <si>
    <t>中央政府總決算</t>
  </si>
  <si>
    <t>歲入歲出性質及餘絀簡明比較分析表</t>
  </si>
  <si>
    <r>
      <t>項</t>
    </r>
    <r>
      <rPr>
        <sz val="12"/>
        <rFont val="新細明體"/>
        <family val="1"/>
      </rPr>
      <t xml:space="preserve">                        目</t>
    </r>
  </si>
  <si>
    <r>
      <t>本</t>
    </r>
    <r>
      <rPr>
        <sz val="12"/>
        <rFont val="新細明體"/>
        <family val="1"/>
      </rPr>
      <t xml:space="preserve">   年   度   決   算   數</t>
    </r>
  </si>
  <si>
    <r>
      <t>上</t>
    </r>
    <r>
      <rPr>
        <sz val="12"/>
        <rFont val="新細明體"/>
        <family val="1"/>
      </rPr>
      <t xml:space="preserve">   年   度   決   算   數</t>
    </r>
  </si>
  <si>
    <r>
      <t>前</t>
    </r>
    <r>
      <rPr>
        <sz val="12"/>
        <rFont val="新細明體"/>
        <family val="1"/>
      </rPr>
      <t xml:space="preserve">   年   度   決   算   數</t>
    </r>
  </si>
  <si>
    <r>
      <t>金</t>
    </r>
    <r>
      <rPr>
        <sz val="12"/>
        <rFont val="新細明體"/>
        <family val="1"/>
      </rPr>
      <t xml:space="preserve">                 額</t>
    </r>
  </si>
  <si>
    <t>註：1.直接稅收入包括所得稅、遺產及贈與稅、證券交易稅、期貨交易稅、礦區稅。</t>
  </si>
  <si>
    <r>
      <t xml:space="preserve">        </t>
    </r>
    <r>
      <rPr>
        <sz val="12"/>
        <rFont val="新細明體"/>
        <family val="1"/>
      </rPr>
      <t>2.間接稅收入包括關稅、貨物稅、營業稅、菸酒稅。</t>
    </r>
  </si>
  <si>
    <t>單位︰新臺幣元</t>
  </si>
  <si>
    <t xml:space="preserve">       2.收回投資</t>
  </si>
  <si>
    <t xml:space="preserve">       1.減少資產</t>
  </si>
  <si>
    <t xml:space="preserve">       2.債務利息及事務支出</t>
  </si>
  <si>
    <t xml:space="preserve">       1.一般經常支出</t>
  </si>
  <si>
    <t xml:space="preserve">       1.增置擴充改良資產</t>
  </si>
  <si>
    <t xml:space="preserve">       2.增加投資</t>
  </si>
  <si>
    <t xml:space="preserve">       1.直接稅收入</t>
  </si>
  <si>
    <t xml:space="preserve">       2.間接稅收入</t>
  </si>
  <si>
    <t xml:space="preserve">       3.賦稅外收入</t>
  </si>
  <si>
    <r>
      <t xml:space="preserve">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    營業支出(80)</t>
    </r>
  </si>
  <si>
    <t>=</t>
  </si>
  <si>
    <t xml:space="preserve">  資本門差短</t>
  </si>
  <si>
    <t>←資本門合計</t>
  </si>
  <si>
    <r>
      <t xml:space="preserve">                            </t>
    </r>
    <r>
      <rPr>
        <sz val="11"/>
        <rFont val="新細明體"/>
        <family val="1"/>
      </rPr>
      <t>中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華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民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國</t>
    </r>
    <r>
      <rPr>
        <sz val="11"/>
        <rFont val="Times New Roman"/>
        <family val="1"/>
      </rPr>
      <t xml:space="preserve">   102   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度</t>
    </r>
  </si>
  <si>
    <t>＋    　 財產作價03</t>
  </si>
  <si>
    <t>＋   還本付息事務支出(80)</t>
  </si>
  <si>
    <t>－  ( 債務付息支出79 + 還本付息事務支出80 )</t>
  </si>
  <si>
    <t>稅課收入</t>
  </si>
  <si>
    <t>＋　　 遺贈稅02</t>
  </si>
  <si>
    <t>＋ 證券交易稅05</t>
  </si>
  <si>
    <t xml:space="preserve">    債務付息支出(79)</t>
  </si>
  <si>
    <r>
      <t xml:space="preserve">＋  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非營業基金(81)</t>
    </r>
  </si>
  <si>
    <t>＋ 投資支出-其他業務計畫</t>
  </si>
  <si>
    <t>＋ 投資支出(82)</t>
  </si>
  <si>
    <r>
      <t>＋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礦區稅06 </t>
    </r>
  </si>
  <si>
    <r>
      <t>＋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期貨交易稅08</t>
    </r>
  </si>
  <si>
    <r>
      <t xml:space="preserve">－ </t>
    </r>
    <r>
      <rPr>
        <sz val="12"/>
        <rFont val="新細明體"/>
        <family val="1"/>
      </rPr>
      <t xml:space="preserve">       </t>
    </r>
    <r>
      <rPr>
        <sz val="12"/>
        <rFont val="新細明體"/>
        <family val="1"/>
      </rPr>
      <t xml:space="preserve"> 稅課收入</t>
    </r>
  </si>
  <si>
    <r>
      <t xml:space="preserve">－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直接稅收入</t>
    </r>
  </si>
  <si>
    <r>
      <t xml:space="preserve">－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2.增加投資支出</t>
    </r>
  </si>
  <si>
    <r>
      <t xml:space="preserve">        </t>
    </r>
    <r>
      <rPr>
        <sz val="12"/>
        <rFont val="新細明體"/>
        <family val="1"/>
      </rPr>
      <t xml:space="preserve">資本門支出 </t>
    </r>
  </si>
  <si>
    <r>
      <t xml:space="preserve">   </t>
    </r>
    <r>
      <rPr>
        <sz val="12"/>
        <rFont val="新細明體"/>
        <family val="1"/>
      </rPr>
      <t xml:space="preserve">       經常門支出</t>
    </r>
  </si>
  <si>
    <t>二、資　本　門</t>
  </si>
  <si>
    <t>一、經　常　門</t>
  </si>
  <si>
    <t>三、歲入歲出餘絀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</si>
</sst>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_-\+* #,##0.00_-;\-* #,##0.00_-;_-* &quot;-&quot;??_-;_-@_-"/>
    <numFmt numFmtId="193" formatCode="_-\+* #,##0.00_-;\-* #,##0.00_-;_-* &quot;+&quot;??_-;_-@_-"/>
    <numFmt numFmtId="194" formatCode="#,##0.0_ "/>
    <numFmt numFmtId="195" formatCode="#,##0;\-#,##0;\-;"/>
    <numFmt numFmtId="196" formatCode="0.0_ "/>
    <numFmt numFmtId="197" formatCode="#\ ##0\ \ \ \ \ "/>
    <numFmt numFmtId="198" formatCode="0.00_ \ \ \ \ "/>
    <numFmt numFmtId="199" formatCode="0.00_ \ \ \ \ \ "/>
    <numFmt numFmtId="200" formatCode="0.0_ \ \ \ \ \ "/>
    <numFmt numFmtId="201" formatCode="0.00_ \ \ \ \ \ \ \ \ "/>
    <numFmt numFmtId="202" formatCode="#,##0\ "/>
    <numFmt numFmtId="203" formatCode="#,##0\ \ \ \ "/>
    <numFmt numFmtId="204" formatCode="0.00\ "/>
    <numFmt numFmtId="205" formatCode="0.0\ "/>
    <numFmt numFmtId="206" formatCode="#,##0.00\ "/>
    <numFmt numFmtId="207" formatCode="#,##0."/>
    <numFmt numFmtId="208" formatCode="#,##0;[Red]#,##0"/>
    <numFmt numFmtId="209" formatCode="0.0_);[Red]\(0.0\)"/>
    <numFmt numFmtId="210" formatCode="_-* #,##0_-;\-* #,##0_-;_-* &quot;－&quot;_-;_-@_-"/>
    <numFmt numFmtId="211" formatCode="0.000_ "/>
    <numFmt numFmtId="212" formatCode="#,##0.000;[Red]\-#,##0.000;&quot;…&quot;"/>
    <numFmt numFmtId="213" formatCode="#,##0.0;[Red]\-#,##0.0;&quot;…&quot;"/>
    <numFmt numFmtId="214" formatCode="#,##0_);[Red]\(#,##0\)"/>
    <numFmt numFmtId="215" formatCode="#,##0.0_);[Red]\(#,##0.0\)"/>
    <numFmt numFmtId="216" formatCode="#,##0.00_);[Red]\(#,##0.00\)"/>
  </numFmts>
  <fonts count="2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0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sz val="11"/>
      <name val="新細明體"/>
      <family val="1"/>
    </font>
    <font>
      <b/>
      <sz val="13"/>
      <name val="新細明體"/>
      <family val="1"/>
    </font>
    <font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2"/>
      <color indexed="12"/>
      <name val="新細明體"/>
      <family val="1"/>
    </font>
    <font>
      <sz val="9.5"/>
      <color indexed="12"/>
      <name val="Arial"/>
      <family val="2"/>
    </font>
    <font>
      <b/>
      <sz val="15"/>
      <name val="標楷體"/>
      <family val="4"/>
    </font>
    <font>
      <b/>
      <u val="single"/>
      <sz val="17"/>
      <name val="新細明體"/>
      <family val="1"/>
    </font>
    <font>
      <b/>
      <u val="single"/>
      <sz val="21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214" fontId="0" fillId="0" borderId="0" xfId="0" applyNumberFormat="1" applyFont="1" applyBorder="1" applyAlignment="1" quotePrefix="1">
      <alignment/>
    </xf>
    <xf numFmtId="214" fontId="0" fillId="0" borderId="0" xfId="0" applyNumberFormat="1" applyFont="1" applyBorder="1" applyAlignment="1" quotePrefix="1">
      <alignment horizontal="left"/>
    </xf>
    <xf numFmtId="214" fontId="0" fillId="0" borderId="0" xfId="0" applyNumberFormat="1" applyFont="1" applyBorder="1" applyAlignment="1">
      <alignment/>
    </xf>
    <xf numFmtId="214" fontId="0" fillId="0" borderId="0" xfId="0" applyNumberFormat="1" applyFont="1" applyBorder="1" applyAlignment="1">
      <alignment horizontal="center"/>
    </xf>
    <xf numFmtId="214" fontId="0" fillId="0" borderId="0" xfId="0" applyNumberFormat="1" applyFont="1" applyBorder="1" applyAlignment="1" quotePrefix="1">
      <alignment horizontal="center"/>
    </xf>
    <xf numFmtId="214" fontId="0" fillId="0" borderId="0" xfId="0" applyNumberFormat="1" applyFont="1" applyBorder="1" applyAlignment="1">
      <alignment horizontal="left"/>
    </xf>
    <xf numFmtId="214" fontId="0" fillId="0" borderId="0" xfId="0" applyNumberFormat="1" applyFont="1" applyAlignment="1">
      <alignment/>
    </xf>
    <xf numFmtId="214" fontId="1" fillId="0" borderId="3" xfId="0" applyNumberFormat="1" applyFont="1" applyBorder="1" applyAlignment="1" quotePrefix="1">
      <alignment horizontal="left"/>
    </xf>
    <xf numFmtId="214" fontId="1" fillId="0" borderId="0" xfId="0" applyNumberFormat="1" applyFont="1" applyBorder="1" applyAlignment="1" quotePrefix="1">
      <alignment horizontal="center"/>
    </xf>
    <xf numFmtId="214" fontId="0" fillId="0" borderId="3" xfId="0" applyNumberFormat="1" applyFont="1" applyBorder="1" applyAlignment="1">
      <alignment/>
    </xf>
    <xf numFmtId="214" fontId="0" fillId="2" borderId="3" xfId="15" applyNumberFormat="1" applyFont="1" applyFill="1" applyBorder="1" applyAlignment="1" quotePrefix="1">
      <alignment/>
    </xf>
    <xf numFmtId="214" fontId="0" fillId="2" borderId="0" xfId="15" applyNumberFormat="1" applyFont="1" applyFill="1" applyBorder="1" applyAlignment="1" quotePrefix="1">
      <alignment horizontal="center"/>
    </xf>
    <xf numFmtId="214" fontId="0" fillId="0" borderId="0" xfId="15" applyNumberFormat="1" applyFont="1" applyBorder="1" applyAlignment="1">
      <alignment/>
    </xf>
    <xf numFmtId="214" fontId="0" fillId="0" borderId="4" xfId="0" applyNumberFormat="1" applyFont="1" applyBorder="1" applyAlignment="1">
      <alignment/>
    </xf>
    <xf numFmtId="214" fontId="0" fillId="0" borderId="5" xfId="0" applyNumberFormat="1" applyFont="1" applyBorder="1" applyAlignment="1">
      <alignment horizontal="center"/>
    </xf>
    <xf numFmtId="214" fontId="0" fillId="0" borderId="0" xfId="0" applyNumberFormat="1" applyFont="1" applyFill="1" applyAlignment="1">
      <alignment/>
    </xf>
    <xf numFmtId="214" fontId="0" fillId="3" borderId="0" xfId="15" applyNumberFormat="1" applyFont="1" applyFill="1" applyBorder="1" applyAlignment="1" quotePrefix="1">
      <alignment horizont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189" fontId="14" fillId="0" borderId="8" xfId="0" applyNumberFormat="1" applyFont="1" applyBorder="1" applyAlignment="1">
      <alignment horizontal="right" vertical="center"/>
    </xf>
    <xf numFmtId="41" fontId="14" fillId="0" borderId="8" xfId="0" applyNumberFormat="1" applyFont="1" applyBorder="1" applyAlignment="1">
      <alignment horizontal="right" vertical="center"/>
    </xf>
    <xf numFmtId="41" fontId="14" fillId="0" borderId="9" xfId="0" applyNumberFormat="1" applyFont="1" applyBorder="1" applyAlignment="1">
      <alignment horizontal="right" vertical="center"/>
    </xf>
    <xf numFmtId="183" fontId="13" fillId="0" borderId="10" xfId="0" applyNumberFormat="1" applyFont="1" applyBorder="1" applyAlignment="1">
      <alignment horizontal="right" vertical="center"/>
    </xf>
    <xf numFmtId="183" fontId="13" fillId="0" borderId="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83" fontId="15" fillId="0" borderId="10" xfId="0" applyNumberFormat="1" applyFont="1" applyBorder="1" applyAlignment="1">
      <alignment horizontal="right" vertical="center"/>
    </xf>
    <xf numFmtId="213" fontId="15" fillId="0" borderId="10" xfId="0" applyNumberFormat="1" applyFont="1" applyBorder="1" applyAlignment="1">
      <alignment horizontal="right" vertical="center"/>
    </xf>
    <xf numFmtId="213" fontId="15" fillId="0" borderId="0" xfId="0" applyNumberFormat="1" applyFont="1" applyBorder="1" applyAlignment="1">
      <alignment horizontal="right" vertical="center"/>
    </xf>
    <xf numFmtId="43" fontId="0" fillId="0" borderId="0" xfId="15" applyFont="1" applyAlignment="1">
      <alignment vertical="center"/>
    </xf>
    <xf numFmtId="0" fontId="0" fillId="0" borderId="11" xfId="0" applyFont="1" applyBorder="1" applyAlignment="1">
      <alignment vertical="center"/>
    </xf>
    <xf numFmtId="0" fontId="12" fillId="0" borderId="10" xfId="0" applyFont="1" applyBorder="1" applyAlignment="1" quotePrefix="1">
      <alignment horizontal="left" vertical="center"/>
    </xf>
    <xf numFmtId="183" fontId="14" fillId="0" borderId="10" xfId="0" applyNumberFormat="1" applyFont="1" applyBorder="1" applyAlignment="1">
      <alignment horizontal="right" vertical="center"/>
    </xf>
    <xf numFmtId="213" fontId="14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41" fontId="14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10" xfId="0" applyFont="1" applyBorder="1" applyAlignment="1">
      <alignment vertical="center" wrapText="1"/>
    </xf>
    <xf numFmtId="189" fontId="14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183" fontId="15" fillId="0" borderId="1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214" fontId="16" fillId="0" borderId="0" xfId="0" applyNumberFormat="1" applyFont="1" applyFill="1" applyAlignment="1">
      <alignment/>
    </xf>
    <xf numFmtId="213" fontId="14" fillId="0" borderId="0" xfId="0" applyNumberFormat="1" applyFont="1" applyBorder="1" applyAlignment="1">
      <alignment horizontal="right" vertical="center"/>
    </xf>
    <xf numFmtId="41" fontId="14" fillId="0" borderId="3" xfId="0" applyNumberFormat="1" applyFont="1" applyBorder="1" applyAlignment="1">
      <alignment horizontal="right" vertical="center"/>
    </xf>
    <xf numFmtId="214" fontId="0" fillId="4" borderId="0" xfId="15" applyNumberFormat="1" applyFont="1" applyFill="1" applyBorder="1" applyAlignment="1" quotePrefix="1">
      <alignment horizontal="center"/>
    </xf>
    <xf numFmtId="214" fontId="0" fillId="4" borderId="0" xfId="0" applyNumberFormat="1" applyFont="1" applyFill="1" applyBorder="1" applyAlignment="1">
      <alignment horizontal="center"/>
    </xf>
    <xf numFmtId="214" fontId="0" fillId="4" borderId="0" xfId="0" applyNumberFormat="1" applyFont="1" applyFill="1" applyBorder="1" applyAlignment="1">
      <alignment/>
    </xf>
    <xf numFmtId="214" fontId="0" fillId="4" borderId="0" xfId="15" applyNumberFormat="1" applyFont="1" applyFill="1" applyBorder="1" applyAlignment="1" quotePrefix="1">
      <alignment/>
    </xf>
    <xf numFmtId="214" fontId="6" fillId="4" borderId="0" xfId="0" applyNumberFormat="1" applyFont="1" applyFill="1" applyBorder="1" applyAlignment="1">
      <alignment/>
    </xf>
    <xf numFmtId="214" fontId="0" fillId="4" borderId="0" xfId="15" applyNumberFormat="1" applyFont="1" applyFill="1" applyBorder="1" applyAlignment="1" quotePrefix="1">
      <alignment horizontal="right"/>
    </xf>
    <xf numFmtId="214" fontId="0" fillId="0" borderId="0" xfId="0" applyNumberFormat="1" applyFont="1" applyBorder="1" applyAlignment="1">
      <alignment/>
    </xf>
    <xf numFmtId="214" fontId="0" fillId="0" borderId="0" xfId="0" applyNumberFormat="1" applyFont="1" applyBorder="1" applyAlignment="1" quotePrefix="1">
      <alignment/>
    </xf>
    <xf numFmtId="216" fontId="0" fillId="4" borderId="0" xfId="15" applyNumberFormat="1" applyFont="1" applyFill="1" applyBorder="1" applyAlignment="1" quotePrefix="1">
      <alignment horizontal="center"/>
    </xf>
    <xf numFmtId="183" fontId="14" fillId="0" borderId="12" xfId="0" applyNumberFormat="1" applyFont="1" applyBorder="1" applyAlignment="1">
      <alignment horizontal="right" vertical="center"/>
    </xf>
    <xf numFmtId="189" fontId="14" fillId="0" borderId="12" xfId="0" applyNumberFormat="1" applyFont="1" applyBorder="1" applyAlignment="1">
      <alignment horizontal="right" vertical="center"/>
    </xf>
    <xf numFmtId="214" fontId="0" fillId="0" borderId="0" xfId="0" applyNumberFormat="1" applyBorder="1" applyAlignment="1" quotePrefix="1">
      <alignment horizontal="left"/>
    </xf>
    <xf numFmtId="214" fontId="0" fillId="0" borderId="0" xfId="0" applyNumberFormat="1" applyBorder="1" applyAlignment="1" quotePrefix="1">
      <alignment/>
    </xf>
    <xf numFmtId="213" fontId="17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9" fillId="0" borderId="0" xfId="0" applyFont="1" applyAlignment="1">
      <alignment horizontal="centerContinuous" vertical="top"/>
    </xf>
    <xf numFmtId="0" fontId="20" fillId="0" borderId="0" xfId="0" applyFont="1" applyAlignment="1">
      <alignment horizontal="centerContinuous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14" fontId="0" fillId="0" borderId="0" xfId="0" applyNumberFormat="1" applyFont="1" applyBorder="1" applyAlignment="1" quotePrefix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workbookViewId="0" topLeftCell="A1">
      <selection activeCell="A2" sqref="A2"/>
    </sheetView>
  </sheetViews>
  <sheetFormatPr defaultColWidth="9.00390625" defaultRowHeight="16.5"/>
  <cols>
    <col min="1" max="1" width="25.125" style="30" customWidth="1"/>
    <col min="2" max="2" width="18.125" style="30" customWidth="1"/>
    <col min="3" max="3" width="5.50390625" style="30" customWidth="1"/>
    <col min="4" max="4" width="18.125" style="30" customWidth="1"/>
    <col min="5" max="5" width="5.50390625" style="30" customWidth="1"/>
    <col min="6" max="6" width="18.125" style="30" customWidth="1"/>
    <col min="7" max="7" width="5.50390625" style="30" customWidth="1"/>
    <col min="8" max="8" width="19.875" style="30" bestFit="1" customWidth="1"/>
    <col min="9" max="9" width="18.375" style="30" bestFit="1" customWidth="1"/>
    <col min="10" max="16384" width="9.00390625" style="30" customWidth="1"/>
  </cols>
  <sheetData>
    <row r="1" spans="1:7" s="4" customFormat="1" ht="24" customHeight="1">
      <c r="A1" s="77" t="s">
        <v>25</v>
      </c>
      <c r="B1" s="3"/>
      <c r="C1" s="3"/>
      <c r="D1" s="3"/>
      <c r="E1" s="3"/>
      <c r="F1" s="3"/>
      <c r="G1" s="3"/>
    </row>
    <row r="2" spans="1:7" s="4" customFormat="1" ht="28.5" customHeight="1">
      <c r="A2" s="78" t="s">
        <v>26</v>
      </c>
      <c r="B2" s="3"/>
      <c r="C2" s="3"/>
      <c r="D2" s="3"/>
      <c r="E2" s="3"/>
      <c r="F2" s="3"/>
      <c r="G2" s="3"/>
    </row>
    <row r="3" spans="2:7" s="31" customFormat="1" ht="23.25" customHeight="1" thickBot="1">
      <c r="B3" s="6" t="s">
        <v>48</v>
      </c>
      <c r="C3" s="32"/>
      <c r="D3" s="32"/>
      <c r="E3" s="32"/>
      <c r="F3" s="32"/>
      <c r="G3" s="5" t="s">
        <v>34</v>
      </c>
    </row>
    <row r="4" spans="1:7" s="28" customFormat="1" ht="30" customHeight="1">
      <c r="A4" s="79" t="s">
        <v>27</v>
      </c>
      <c r="B4" s="24" t="s">
        <v>28</v>
      </c>
      <c r="C4" s="25"/>
      <c r="D4" s="24" t="s">
        <v>29</v>
      </c>
      <c r="E4" s="26"/>
      <c r="F4" s="24" t="s">
        <v>30</v>
      </c>
      <c r="G4" s="27"/>
    </row>
    <row r="5" spans="1:7" s="28" customFormat="1" ht="30" customHeight="1">
      <c r="A5" s="80"/>
      <c r="B5" s="29" t="s">
        <v>31</v>
      </c>
      <c r="C5" s="1" t="s">
        <v>0</v>
      </c>
      <c r="D5" s="29" t="s">
        <v>31</v>
      </c>
      <c r="E5" s="1" t="s">
        <v>0</v>
      </c>
      <c r="F5" s="29" t="s">
        <v>31</v>
      </c>
      <c r="G5" s="2" t="s">
        <v>0</v>
      </c>
    </row>
    <row r="6" spans="1:7" s="38" customFormat="1" ht="39.75" customHeight="1">
      <c r="A6" s="75" t="s">
        <v>67</v>
      </c>
      <c r="B6" s="36"/>
      <c r="C6" s="36"/>
      <c r="D6" s="36"/>
      <c r="E6" s="36"/>
      <c r="F6" s="36"/>
      <c r="G6" s="37"/>
    </row>
    <row r="7" spans="1:7" s="47" customFormat="1" ht="30" customHeight="1">
      <c r="A7" s="44" t="s">
        <v>8</v>
      </c>
      <c r="B7" s="45">
        <f>SUM(B8:B10)</f>
        <v>1691118702737.72</v>
      </c>
      <c r="C7" s="46">
        <f>C8+C9+C10</f>
        <v>100</v>
      </c>
      <c r="D7" s="45">
        <f>SUM(D8:D10)</f>
        <v>1617297862831.58</v>
      </c>
      <c r="E7" s="46">
        <f>E8+E9+E10</f>
        <v>100</v>
      </c>
      <c r="F7" s="70">
        <f>SUM(F8:F10)</f>
        <v>1615578903772.27</v>
      </c>
      <c r="G7" s="59">
        <f>G8+G9+G10</f>
        <v>100</v>
      </c>
    </row>
    <row r="8" spans="1:7" s="49" customFormat="1" ht="30" customHeight="1">
      <c r="A8" s="48" t="s">
        <v>41</v>
      </c>
      <c r="B8" s="39">
        <f>'102計算表'!A6</f>
        <v>753512624783</v>
      </c>
      <c r="C8" s="74">
        <f>ROUND(B8*100/B7,1)-0.1</f>
        <v>44.5</v>
      </c>
      <c r="D8" s="39">
        <v>773976997351</v>
      </c>
      <c r="E8" s="40">
        <f>ROUND(D8*100/D7,1)</f>
        <v>47.9</v>
      </c>
      <c r="F8" s="56">
        <v>749221275588</v>
      </c>
      <c r="G8" s="41">
        <f>ROUND(F8*100/F7,1)</f>
        <v>46.4</v>
      </c>
    </row>
    <row r="9" spans="1:7" s="49" customFormat="1" ht="30" customHeight="1">
      <c r="A9" s="48" t="s">
        <v>42</v>
      </c>
      <c r="B9" s="39">
        <f>'102計算表'!A8</f>
        <v>464537313602</v>
      </c>
      <c r="C9" s="40">
        <f>ROUND(B9*100/B7,1)</f>
        <v>27.5</v>
      </c>
      <c r="D9" s="39">
        <v>448148911684</v>
      </c>
      <c r="E9" s="40">
        <f>ROUND(D9*100/D7,1)</f>
        <v>27.7</v>
      </c>
      <c r="F9" s="56">
        <v>454177154661</v>
      </c>
      <c r="G9" s="41">
        <f>ROUND(F9*100/F7,1)</f>
        <v>28.1</v>
      </c>
    </row>
    <row r="10" spans="1:7" s="49" customFormat="1" ht="30" customHeight="1">
      <c r="A10" s="48" t="s">
        <v>43</v>
      </c>
      <c r="B10" s="39">
        <f>'102計算表'!A10</f>
        <v>473068764352.72</v>
      </c>
      <c r="C10" s="40">
        <f>ROUND(B10*100/B7,1)</f>
        <v>28</v>
      </c>
      <c r="D10" s="39">
        <v>395171953796.58</v>
      </c>
      <c r="E10" s="40">
        <f>ROUND(D10*100/D7,1)</f>
        <v>24.4</v>
      </c>
      <c r="F10" s="56">
        <v>412180473523.27</v>
      </c>
      <c r="G10" s="41">
        <f>ROUND(F10*100/F7,1)</f>
        <v>25.5</v>
      </c>
    </row>
    <row r="11" spans="1:7" s="47" customFormat="1" ht="30" customHeight="1">
      <c r="A11" s="44" t="s">
        <v>9</v>
      </c>
      <c r="B11" s="45">
        <f>SUM(B12:B13)</f>
        <v>1548555771819</v>
      </c>
      <c r="C11" s="46">
        <f>C12+C13</f>
        <v>100</v>
      </c>
      <c r="D11" s="45">
        <f>SUM(D12:D13)</f>
        <v>1563712121876</v>
      </c>
      <c r="E11" s="46">
        <f>E12+E13</f>
        <v>100</v>
      </c>
      <c r="F11" s="70">
        <f>SUM(F12:F13)</f>
        <v>1469553841277</v>
      </c>
      <c r="G11" s="59">
        <f>G12+G13</f>
        <v>100</v>
      </c>
    </row>
    <row r="12" spans="1:7" s="49" customFormat="1" ht="30" customHeight="1">
      <c r="A12" s="48" t="s">
        <v>38</v>
      </c>
      <c r="B12" s="39">
        <f>'102計算表'!A13</f>
        <v>1431120109669</v>
      </c>
      <c r="C12" s="40">
        <f>B12*100/B11</f>
        <v>92.4164396086261</v>
      </c>
      <c r="D12" s="39">
        <v>1449191997381</v>
      </c>
      <c r="E12" s="40">
        <f>D12*100/D11</f>
        <v>92.67639337874998</v>
      </c>
      <c r="F12" s="56">
        <v>1357800831405</v>
      </c>
      <c r="G12" s="41">
        <f>F12*100/F11</f>
        <v>92.3954463774604</v>
      </c>
    </row>
    <row r="13" spans="1:7" s="49" customFormat="1" ht="30" customHeight="1">
      <c r="A13" s="48" t="s">
        <v>37</v>
      </c>
      <c r="B13" s="39">
        <f>'102計算表'!A15</f>
        <v>117435662150</v>
      </c>
      <c r="C13" s="40">
        <f>B13*100/B11</f>
        <v>7.583560391373895</v>
      </c>
      <c r="D13" s="39">
        <v>114520124495</v>
      </c>
      <c r="E13" s="40">
        <f>D13*100/D11</f>
        <v>7.3236066212500255</v>
      </c>
      <c r="F13" s="56">
        <v>111753009872</v>
      </c>
      <c r="G13" s="41">
        <f>F13*100/F11</f>
        <v>7.604553622539604</v>
      </c>
    </row>
    <row r="14" spans="1:7" s="51" customFormat="1" ht="30" customHeight="1">
      <c r="A14" s="44" t="s">
        <v>7</v>
      </c>
      <c r="B14" s="45">
        <f>B7-B11</f>
        <v>142562930918.71997</v>
      </c>
      <c r="C14" s="50">
        <v>0</v>
      </c>
      <c r="D14" s="45">
        <f>D7-D11</f>
        <v>53585740955.58008</v>
      </c>
      <c r="E14" s="50">
        <v>0</v>
      </c>
      <c r="F14" s="70">
        <f>F7-F11</f>
        <v>146025062495.27002</v>
      </c>
      <c r="G14" s="60">
        <v>0</v>
      </c>
    </row>
    <row r="15" spans="1:7" s="47" customFormat="1" ht="30" customHeight="1">
      <c r="A15" s="52"/>
      <c r="B15" s="45"/>
      <c r="C15" s="46"/>
      <c r="D15" s="45"/>
      <c r="E15" s="46"/>
      <c r="F15" s="70"/>
      <c r="G15" s="59"/>
    </row>
    <row r="16" spans="1:9" s="38" customFormat="1" ht="39.75" customHeight="1">
      <c r="A16" s="75" t="s">
        <v>66</v>
      </c>
      <c r="B16" s="39"/>
      <c r="C16" s="40"/>
      <c r="D16" s="39"/>
      <c r="E16" s="40"/>
      <c r="F16" s="56"/>
      <c r="G16" s="41"/>
      <c r="H16" s="42"/>
      <c r="I16" s="42"/>
    </row>
    <row r="17" spans="1:7" s="47" customFormat="1" ht="30.75" customHeight="1">
      <c r="A17" s="44" t="s">
        <v>8</v>
      </c>
      <c r="B17" s="45">
        <f>SUM(B18:B19)</f>
        <v>39251627235</v>
      </c>
      <c r="C17" s="46">
        <f>C18+C19</f>
        <v>100</v>
      </c>
      <c r="D17" s="45">
        <f>SUM(D18:D19)</f>
        <v>51036536025</v>
      </c>
      <c r="E17" s="46">
        <f>E18+E19</f>
        <v>100</v>
      </c>
      <c r="F17" s="70">
        <f>SUM(F18:F19)</f>
        <v>55730319436</v>
      </c>
      <c r="G17" s="59">
        <f>G18+G19</f>
        <v>100</v>
      </c>
    </row>
    <row r="18" spans="1:7" s="49" customFormat="1" ht="30.75" customHeight="1">
      <c r="A18" s="48" t="s">
        <v>36</v>
      </c>
      <c r="B18" s="39">
        <f>'102計算表'!A20</f>
        <v>18491175422</v>
      </c>
      <c r="C18" s="40">
        <f>ROUND(B18*100/B17,1)</f>
        <v>47.1</v>
      </c>
      <c r="D18" s="39">
        <v>25380365087</v>
      </c>
      <c r="E18" s="40">
        <f>ROUND(D18*100/D17,1)</f>
        <v>49.7</v>
      </c>
      <c r="F18" s="56">
        <v>27692620530</v>
      </c>
      <c r="G18" s="41">
        <f>ROUND(F18*100/F17,1)</f>
        <v>49.7</v>
      </c>
    </row>
    <row r="19" spans="1:7" s="49" customFormat="1" ht="30.75" customHeight="1">
      <c r="A19" s="48" t="s">
        <v>35</v>
      </c>
      <c r="B19" s="39">
        <f>'102計算表'!A22</f>
        <v>20760451813</v>
      </c>
      <c r="C19" s="40">
        <f>ROUND(B19*100/B17,1)</f>
        <v>52.9</v>
      </c>
      <c r="D19" s="39">
        <v>25656170938</v>
      </c>
      <c r="E19" s="40">
        <f>ROUND(D19*100/D17,1)</f>
        <v>50.3</v>
      </c>
      <c r="F19" s="56">
        <v>28037698906</v>
      </c>
      <c r="G19" s="41">
        <f>ROUND(F19*100/F17,1)</f>
        <v>50.3</v>
      </c>
    </row>
    <row r="20" spans="1:7" s="47" customFormat="1" ht="30.75" customHeight="1">
      <c r="A20" s="44" t="s">
        <v>9</v>
      </c>
      <c r="B20" s="45">
        <f>SUM(B21:B22)</f>
        <v>307754992584</v>
      </c>
      <c r="C20" s="46">
        <f>C21+C22</f>
        <v>100</v>
      </c>
      <c r="D20" s="45">
        <f>SUM(D21:D22)</f>
        <v>318690183263</v>
      </c>
      <c r="E20" s="46">
        <f>E21+E22</f>
        <v>100</v>
      </c>
      <c r="F20" s="70">
        <f>SUM(F21:F22)</f>
        <v>264880361766</v>
      </c>
      <c r="G20" s="59">
        <f>G21+G22</f>
        <v>100</v>
      </c>
    </row>
    <row r="21" spans="1:7" s="49" customFormat="1" ht="30.75" customHeight="1">
      <c r="A21" s="53" t="s">
        <v>39</v>
      </c>
      <c r="B21" s="39">
        <f>'102計算表'!A25</f>
        <v>235421211682</v>
      </c>
      <c r="C21" s="40">
        <f>ROUND(B21*100/B20,1)</f>
        <v>76.5</v>
      </c>
      <c r="D21" s="39">
        <v>247031394176</v>
      </c>
      <c r="E21" s="40">
        <f>ROUND(D21*100/D20,1)</f>
        <v>77.5</v>
      </c>
      <c r="F21" s="56">
        <v>187390604066</v>
      </c>
      <c r="G21" s="41">
        <f>ROUND(F21*100/F20,1)</f>
        <v>70.7</v>
      </c>
    </row>
    <row r="22" spans="1:7" s="49" customFormat="1" ht="30.75" customHeight="1">
      <c r="A22" s="48" t="s">
        <v>40</v>
      </c>
      <c r="B22" s="39">
        <f>'102計算表'!A27</f>
        <v>72333780902</v>
      </c>
      <c r="C22" s="40">
        <f>ROUND(B22*100/B20,1)</f>
        <v>23.5</v>
      </c>
      <c r="D22" s="39">
        <v>71658789087</v>
      </c>
      <c r="E22" s="40">
        <f>ROUND(D22*100/D20,1)</f>
        <v>22.5</v>
      </c>
      <c r="F22" s="56">
        <v>77489757700</v>
      </c>
      <c r="G22" s="41">
        <f>ROUND(F22*100/F20,1)</f>
        <v>29.3</v>
      </c>
    </row>
    <row r="23" spans="1:7" s="51" customFormat="1" ht="30.75" customHeight="1">
      <c r="A23" s="44" t="s">
        <v>10</v>
      </c>
      <c r="B23" s="54">
        <f>ABS(B17-B20)</f>
        <v>268503365349</v>
      </c>
      <c r="C23" s="50">
        <v>0</v>
      </c>
      <c r="D23" s="54">
        <f>ABS(D17-D20)</f>
        <v>267653647238</v>
      </c>
      <c r="E23" s="50">
        <v>0</v>
      </c>
      <c r="F23" s="71">
        <f>ABS(F17-F20)</f>
        <v>209150042330</v>
      </c>
      <c r="G23" s="60">
        <v>0</v>
      </c>
    </row>
    <row r="24" spans="1:7" s="57" customFormat="1" ht="30.75" customHeight="1">
      <c r="A24" s="55"/>
      <c r="B24" s="39"/>
      <c r="C24" s="40"/>
      <c r="D24" s="39"/>
      <c r="E24" s="40"/>
      <c r="F24" s="56"/>
      <c r="G24" s="41"/>
    </row>
    <row r="25" spans="1:7" s="43" customFormat="1" ht="39.75" customHeight="1" thickBot="1">
      <c r="A25" s="76" t="s">
        <v>68</v>
      </c>
      <c r="B25" s="33">
        <f>B7-B11+B17-B20</f>
        <v>-125940434430.28003</v>
      </c>
      <c r="C25" s="34">
        <v>0</v>
      </c>
      <c r="D25" s="33">
        <f>D7-D11+D17-D20</f>
        <v>-214067906282.41992</v>
      </c>
      <c r="E25" s="34">
        <v>0</v>
      </c>
      <c r="F25" s="33">
        <f>F7-F11+F17-F20</f>
        <v>-63124979834.72998</v>
      </c>
      <c r="G25" s="35">
        <v>0</v>
      </c>
    </row>
    <row r="26" ht="19.5" customHeight="1">
      <c r="A26" s="30" t="s">
        <v>32</v>
      </c>
    </row>
    <row r="27" ht="19.5" customHeight="1">
      <c r="A27" s="30" t="s">
        <v>33</v>
      </c>
    </row>
  </sheetData>
  <mergeCells count="1">
    <mergeCell ref="A4:A5"/>
  </mergeCells>
  <printOptions horizontalCentered="1"/>
  <pageMargins left="0.1968503937007874" right="0.1968503937007874" top="0.7874015748031497" bottom="0.8661417322834646" header="0.3937007874015748" footer="0.31496062992125984"/>
  <pageSetup horizontalDpi="600" verticalDpi="600" orientation="portrait" pageOrder="overThenDown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0"/>
  <sheetViews>
    <sheetView showGridLines="0" workbookViewId="0" topLeftCell="A1">
      <selection activeCell="A3" sqref="A3"/>
    </sheetView>
  </sheetViews>
  <sheetFormatPr defaultColWidth="9.00390625" defaultRowHeight="16.5"/>
  <cols>
    <col min="1" max="1" width="25.00390625" style="9" bestFit="1" customWidth="1"/>
    <col min="2" max="2" width="1.875" style="10" customWidth="1"/>
    <col min="3" max="3" width="21.375" style="9" bestFit="1" customWidth="1"/>
    <col min="4" max="4" width="23.625" style="9" customWidth="1"/>
    <col min="5" max="5" width="16.25390625" style="9" customWidth="1"/>
    <col min="6" max="6" width="15.50390625" style="9" customWidth="1"/>
    <col min="7" max="7" width="11.625" style="9" customWidth="1"/>
    <col min="8" max="16384" width="9.00390625" style="13" customWidth="1"/>
  </cols>
  <sheetData>
    <row r="2" ht="16.5">
      <c r="A2" s="12">
        <v>102</v>
      </c>
    </row>
    <row r="3" spans="1:4" ht="16.5">
      <c r="A3" s="20" t="s">
        <v>2</v>
      </c>
      <c r="B3" s="21"/>
      <c r="D3" s="19"/>
    </row>
    <row r="4" spans="1:2" ht="16.5">
      <c r="A4" s="14" t="s">
        <v>3</v>
      </c>
      <c r="B4" s="15"/>
    </row>
    <row r="5" spans="1:7" ht="16.5">
      <c r="A5" s="16" t="s">
        <v>13</v>
      </c>
      <c r="B5" s="7" t="s">
        <v>11</v>
      </c>
      <c r="C5" s="10" t="s">
        <v>12</v>
      </c>
      <c r="D5" s="68" t="s">
        <v>53</v>
      </c>
      <c r="E5" s="7" t="s">
        <v>54</v>
      </c>
      <c r="F5" s="7" t="s">
        <v>60</v>
      </c>
      <c r="G5" s="7" t="s">
        <v>59</v>
      </c>
    </row>
    <row r="6" spans="1:7" s="22" customFormat="1" ht="16.5">
      <c r="A6" s="17">
        <f>C6+D6+E6+F6+G6</f>
        <v>753512624783</v>
      </c>
      <c r="B6" s="61" t="s">
        <v>1</v>
      </c>
      <c r="C6" s="61">
        <v>668960569883</v>
      </c>
      <c r="D6" s="62">
        <v>10499438058</v>
      </c>
      <c r="E6" s="63">
        <v>71383425508</v>
      </c>
      <c r="F6" s="63">
        <v>2669191334</v>
      </c>
      <c r="G6" s="62">
        <v>0</v>
      </c>
    </row>
    <row r="7" spans="1:4" ht="16.5">
      <c r="A7" s="16" t="s">
        <v>14</v>
      </c>
      <c r="B7" s="23" t="s">
        <v>1</v>
      </c>
      <c r="C7" s="11" t="s">
        <v>52</v>
      </c>
      <c r="D7" s="68" t="s">
        <v>62</v>
      </c>
    </row>
    <row r="8" spans="1:7" s="22" customFormat="1" ht="16.5">
      <c r="A8" s="17">
        <f>C8+D8</f>
        <v>464537313602</v>
      </c>
      <c r="B8" s="61" t="s">
        <v>1</v>
      </c>
      <c r="C8" s="61">
        <v>1218049938385</v>
      </c>
      <c r="D8" s="18">
        <f>-A6</f>
        <v>-753512624783</v>
      </c>
      <c r="E8" s="63"/>
      <c r="F8" s="63"/>
      <c r="G8" s="63"/>
    </row>
    <row r="9" spans="1:4" ht="16.5">
      <c r="A9" s="16" t="s">
        <v>15</v>
      </c>
      <c r="B9" s="23" t="s">
        <v>1</v>
      </c>
      <c r="C9" s="8" t="s">
        <v>16</v>
      </c>
      <c r="D9" s="8" t="s">
        <v>61</v>
      </c>
    </row>
    <row r="10" spans="1:7" s="22" customFormat="1" ht="16.5">
      <c r="A10" s="17">
        <f>C10+D10</f>
        <v>473068764352.72</v>
      </c>
      <c r="B10" s="61" t="s">
        <v>1</v>
      </c>
      <c r="C10" s="69">
        <v>1691118702737.72</v>
      </c>
      <c r="D10" s="18">
        <f>-C8</f>
        <v>-1218049938385</v>
      </c>
      <c r="E10" s="63"/>
      <c r="F10" s="63"/>
      <c r="G10" s="63"/>
    </row>
    <row r="11" spans="1:5" ht="16.5">
      <c r="A11" s="14" t="s">
        <v>4</v>
      </c>
      <c r="B11" s="15"/>
      <c r="C11" s="19"/>
      <c r="D11" s="19"/>
      <c r="E11" s="19"/>
    </row>
    <row r="12" spans="1:5" ht="25.5" customHeight="1">
      <c r="A12" s="16" t="s">
        <v>17</v>
      </c>
      <c r="B12" s="23" t="s">
        <v>1</v>
      </c>
      <c r="C12" s="73" t="s">
        <v>65</v>
      </c>
      <c r="D12" s="81" t="s">
        <v>51</v>
      </c>
      <c r="E12" s="81"/>
    </row>
    <row r="13" spans="1:7" s="22" customFormat="1" ht="16.5">
      <c r="A13" s="17">
        <f>C13+D13</f>
        <v>1431120109669</v>
      </c>
      <c r="B13" s="61" t="s">
        <v>1</v>
      </c>
      <c r="C13" s="61">
        <v>1548555771819</v>
      </c>
      <c r="D13" s="18">
        <f>-A15</f>
        <v>-117435662150</v>
      </c>
      <c r="E13" s="64"/>
      <c r="F13" s="63"/>
      <c r="G13" s="63"/>
    </row>
    <row r="14" spans="1:7" ht="16.5">
      <c r="A14" s="16" t="s">
        <v>18</v>
      </c>
      <c r="B14" s="23" t="s">
        <v>1</v>
      </c>
      <c r="C14" s="8" t="s">
        <v>55</v>
      </c>
      <c r="D14" s="8" t="s">
        <v>50</v>
      </c>
      <c r="G14" s="19"/>
    </row>
    <row r="15" spans="1:7" s="22" customFormat="1" ht="16.5">
      <c r="A15" s="17">
        <f>C15+D15</f>
        <v>117435662150</v>
      </c>
      <c r="B15" s="61" t="s">
        <v>1</v>
      </c>
      <c r="C15" s="61">
        <v>116941371576</v>
      </c>
      <c r="D15" s="61">
        <v>494290574</v>
      </c>
      <c r="E15" s="63"/>
      <c r="F15" s="63"/>
      <c r="G15" s="63"/>
    </row>
    <row r="16" spans="1:4" ht="19.5" customHeight="1">
      <c r="A16" s="14" t="s">
        <v>5</v>
      </c>
      <c r="B16" s="15"/>
      <c r="C16" s="19"/>
      <c r="D16" s="19"/>
    </row>
    <row r="17" ht="16.5">
      <c r="A17" s="16" t="s">
        <v>6</v>
      </c>
    </row>
    <row r="18" spans="1:2" ht="16.5">
      <c r="A18" s="14" t="s">
        <v>3</v>
      </c>
      <c r="B18" s="15"/>
    </row>
    <row r="19" spans="1:5" ht="16.5">
      <c r="A19" s="16" t="s">
        <v>19</v>
      </c>
      <c r="B19" s="23" t="s">
        <v>1</v>
      </c>
      <c r="C19" s="10" t="s">
        <v>20</v>
      </c>
      <c r="D19" s="7" t="s">
        <v>49</v>
      </c>
      <c r="E19" s="7"/>
    </row>
    <row r="20" spans="1:7" s="22" customFormat="1" ht="16.5">
      <c r="A20" s="17">
        <f>C20+D20</f>
        <v>18491175422</v>
      </c>
      <c r="B20" s="61" t="s">
        <v>1</v>
      </c>
      <c r="C20" s="61">
        <v>13694118422</v>
      </c>
      <c r="D20" s="61">
        <v>4797057000</v>
      </c>
      <c r="E20" s="64"/>
      <c r="F20" s="63"/>
      <c r="G20" s="63"/>
    </row>
    <row r="21" spans="1:3" ht="16.5">
      <c r="A21" s="16" t="s">
        <v>21</v>
      </c>
      <c r="B21" s="23" t="s">
        <v>1</v>
      </c>
      <c r="C21" s="11" t="s">
        <v>22</v>
      </c>
    </row>
    <row r="22" spans="1:7" s="22" customFormat="1" ht="16.5">
      <c r="A22" s="17">
        <f>C22</f>
        <v>20760451813</v>
      </c>
      <c r="B22" s="61" t="s">
        <v>1</v>
      </c>
      <c r="C22" s="61">
        <v>20760451813</v>
      </c>
      <c r="D22" s="63"/>
      <c r="E22" s="65">
        <f>D20+C20+C22</f>
        <v>39251627235</v>
      </c>
      <c r="F22" s="65" t="s">
        <v>47</v>
      </c>
      <c r="G22" s="63"/>
    </row>
    <row r="23" spans="1:2" ht="16.5">
      <c r="A23" s="14" t="s">
        <v>4</v>
      </c>
      <c r="B23" s="15"/>
    </row>
    <row r="24" spans="1:5" ht="16.5">
      <c r="A24" s="16" t="s">
        <v>23</v>
      </c>
      <c r="B24" s="23" t="s">
        <v>1</v>
      </c>
      <c r="C24" s="72" t="s">
        <v>64</v>
      </c>
      <c r="D24" s="8" t="s">
        <v>63</v>
      </c>
      <c r="E24" s="8"/>
    </row>
    <row r="25" spans="1:7" s="22" customFormat="1" ht="16.5">
      <c r="A25" s="17">
        <f>C25+D25</f>
        <v>235421211682</v>
      </c>
      <c r="B25" s="61" t="s">
        <v>1</v>
      </c>
      <c r="C25" s="61">
        <v>307754992584</v>
      </c>
      <c r="D25" s="18">
        <f>-A27</f>
        <v>-72333780902</v>
      </c>
      <c r="E25" s="64"/>
      <c r="F25" s="63"/>
      <c r="G25" s="63"/>
    </row>
    <row r="26" spans="1:7" ht="16.5">
      <c r="A26" s="16" t="s">
        <v>24</v>
      </c>
      <c r="B26" s="23" t="s">
        <v>1</v>
      </c>
      <c r="C26" s="67" t="s">
        <v>44</v>
      </c>
      <c r="D26" s="8" t="s">
        <v>56</v>
      </c>
      <c r="E26" s="8" t="s">
        <v>58</v>
      </c>
      <c r="F26" s="81" t="s">
        <v>57</v>
      </c>
      <c r="G26" s="81"/>
    </row>
    <row r="27" spans="1:7" s="58" customFormat="1" ht="16.5">
      <c r="A27" s="17">
        <f>C27+D27+E27+F27</f>
        <v>72333780902</v>
      </c>
      <c r="B27" s="61" t="s">
        <v>45</v>
      </c>
      <c r="C27" s="61">
        <v>14207100000</v>
      </c>
      <c r="D27" s="61">
        <v>57631928000</v>
      </c>
      <c r="E27" s="61">
        <v>204297902</v>
      </c>
      <c r="F27" s="66">
        <v>290455000</v>
      </c>
      <c r="G27" s="63"/>
    </row>
    <row r="28" spans="1:2" s="9" customFormat="1" ht="16.5">
      <c r="A28" s="14" t="s">
        <v>46</v>
      </c>
      <c r="B28" s="15"/>
    </row>
    <row r="29" spans="1:4" ht="16.5">
      <c r="A29" s="10"/>
      <c r="C29" s="19"/>
      <c r="D29" s="19"/>
    </row>
    <row r="30" spans="3:4" ht="16.5">
      <c r="C30" s="19"/>
      <c r="D30" s="19"/>
    </row>
  </sheetData>
  <mergeCells count="2">
    <mergeCell ref="F26:G26"/>
    <mergeCell ref="D12:E12"/>
  </mergeCells>
  <printOptions horizontalCentered="1"/>
  <pageMargins left="0.5511811023622047" right="0.2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chin2593</cp:lastModifiedBy>
  <cp:lastPrinted>2014-04-11T08:00:30Z</cp:lastPrinted>
  <dcterms:created xsi:type="dcterms:W3CDTF">1997-09-09T10:28:37Z</dcterms:created>
  <dcterms:modified xsi:type="dcterms:W3CDTF">2014-04-17T00:53:07Z</dcterms:modified>
  <cp:category/>
  <cp:version/>
  <cp:contentType/>
  <cp:contentStatus/>
</cp:coreProperties>
</file>