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5330" windowHeight="4125" tabRatio="654" activeTab="0"/>
  </bookViews>
  <sheets>
    <sheet name="95綜合平衡表" sheetId="1" r:id="rId1"/>
    <sheet name="特別預算" sheetId="2" state="hidden" r:id="rId2"/>
    <sheet name="95固定資產" sheetId="3" state="hidden" r:id="rId3"/>
    <sheet name="95信託基金" sheetId="4" state="hidden" r:id="rId4"/>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3">'95信託基金'!$B$1:$J$26</definedName>
    <definedName name="_xlnm.Print_Area" localSheetId="0">'95綜合平衡表'!$A$1:$M$36</definedName>
    <definedName name="_xlnm.Print_Area" localSheetId="1">'特別預算'!$A:$IV</definedName>
    <definedName name="Q">#REF!</definedName>
    <definedName name="T">#REF!</definedName>
  </definedNames>
  <calcPr fullCalcOnLoad="1"/>
</workbook>
</file>

<file path=xl/comments1.xml><?xml version="1.0" encoding="utf-8"?>
<comments xmlns="http://schemas.openxmlformats.org/spreadsheetml/2006/main">
  <authors>
    <author>林秀鈴</author>
  </authors>
  <commentList>
    <comment ref="B15" authorId="0">
      <text>
        <r>
          <rPr>
            <sz val="10"/>
            <rFont val="新細明體"/>
            <family val="1"/>
          </rPr>
          <t xml:space="preserve">押金
</t>
        </r>
      </text>
    </comment>
    <comment ref="C18" authorId="0">
      <text>
        <r>
          <rPr>
            <sz val="10"/>
            <rFont val="新細明體"/>
            <family val="1"/>
          </rPr>
          <t xml:space="preserve">審修後
</t>
        </r>
      </text>
    </comment>
    <comment ref="C8" authorId="0">
      <text>
        <r>
          <rPr>
            <sz val="10"/>
            <rFont val="新細明體"/>
            <family val="1"/>
          </rPr>
          <t xml:space="preserve">審修後
</t>
        </r>
      </text>
    </comment>
    <comment ref="C15" authorId="0">
      <text>
        <r>
          <rPr>
            <sz val="10"/>
            <rFont val="新細明體"/>
            <family val="1"/>
          </rPr>
          <t xml:space="preserve">押金
</t>
        </r>
      </text>
    </comment>
    <comment ref="B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3,071,020,000,000</t>
        </r>
        <r>
          <rPr>
            <sz val="10"/>
            <rFont val="新細明體"/>
            <family val="1"/>
          </rPr>
          <t xml:space="preserve">
              中長期借款558,526,884,573
之合計3,629,546,884,573
</t>
        </r>
      </text>
    </comment>
    <comment ref="C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2,831,020,000,000</t>
        </r>
        <r>
          <rPr>
            <sz val="10"/>
            <rFont val="新細明體"/>
            <family val="1"/>
          </rPr>
          <t xml:space="preserve">
              中長期借款 724,746,249,276
之合計
減列審修49,359,963元
後3,555,716,889,313
</t>
        </r>
      </text>
    </comment>
  </commentList>
</comments>
</file>

<file path=xl/comments2.xml><?xml version="1.0" encoding="utf-8"?>
<comments xmlns="http://schemas.openxmlformats.org/spreadsheetml/2006/main">
  <authors>
    <author>林秀鈴</author>
  </authors>
  <commentList>
    <comment ref="T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或平衡表之</t>
        </r>
        <r>
          <rPr>
            <sz val="12"/>
            <rFont val="Times New Roman"/>
            <family val="1"/>
          </rPr>
          <t>[</t>
        </r>
        <r>
          <rPr>
            <sz val="12"/>
            <rFont val="新細明體"/>
            <family val="1"/>
          </rPr>
          <t>歲入實收數</t>
        </r>
        <r>
          <rPr>
            <sz val="12"/>
            <rFont val="Times New Roman"/>
            <family val="1"/>
          </rPr>
          <t>]</t>
        </r>
      </text>
    </comment>
    <comment ref="T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T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T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或平衡表之</t>
        </r>
        <r>
          <rPr>
            <sz val="12"/>
            <rFont val="Times New Roman"/>
            <family val="1"/>
          </rPr>
          <t>[</t>
        </r>
        <r>
          <rPr>
            <sz val="12"/>
            <rFont val="新細明體"/>
            <family val="1"/>
          </rPr>
          <t>歲入實收數</t>
        </r>
        <r>
          <rPr>
            <sz val="12"/>
            <rFont val="Times New Roman"/>
            <family val="1"/>
          </rPr>
          <t>]</t>
        </r>
      </text>
    </comment>
    <comment ref="X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X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10"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X5" authorId="0">
      <text>
        <r>
          <rPr>
            <sz val="12"/>
            <rFont val="新細明體"/>
            <family val="1"/>
          </rPr>
          <t>因其歲入為公債及賒借及營業盈餘及事業收入故本欄資料可查
融資調度執行累計表之</t>
        </r>
        <r>
          <rPr>
            <sz val="12"/>
            <rFont val="Times New Roman"/>
            <family val="1"/>
          </rPr>
          <t>[</t>
        </r>
        <r>
          <rPr>
            <sz val="12"/>
            <rFont val="新細明體"/>
            <family val="1"/>
          </rPr>
          <t>實現累計數</t>
        </r>
        <r>
          <rPr>
            <sz val="12"/>
            <rFont val="Times New Roman"/>
            <family val="1"/>
          </rPr>
          <t>]</t>
        </r>
        <r>
          <rPr>
            <sz val="12"/>
            <rFont val="新細明體"/>
            <family val="1"/>
          </rPr>
          <t>及歲入累計表之實收數欄</t>
        </r>
      </text>
    </comment>
    <comment ref="AB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加應收數</t>
        </r>
        <r>
          <rPr>
            <sz val="12"/>
            <rFont val="Times New Roman"/>
            <family val="1"/>
          </rPr>
          <t xml:space="preserve">
]</t>
        </r>
      </text>
    </comment>
    <comment ref="AB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B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B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F3" authorId="0">
      <text>
        <r>
          <rPr>
            <sz val="12"/>
            <rFont val="新細明體"/>
            <family val="1"/>
          </rPr>
          <t>因其歲入為財產收入故本欄資料可查
歲入執行累計表之</t>
        </r>
        <r>
          <rPr>
            <sz val="12"/>
            <rFont val="Times New Roman"/>
            <family val="1"/>
          </rPr>
          <t>[</t>
        </r>
        <r>
          <rPr>
            <sz val="12"/>
            <rFont val="新細明體"/>
            <family val="1"/>
          </rPr>
          <t>實現累計數</t>
        </r>
        <r>
          <rPr>
            <sz val="12"/>
            <rFont val="Times New Roman"/>
            <family val="1"/>
          </rPr>
          <t xml:space="preserve">]
</t>
        </r>
        <r>
          <rPr>
            <sz val="12"/>
            <rFont val="新細明體"/>
            <family val="1"/>
          </rPr>
          <t>加應收數</t>
        </r>
        <r>
          <rPr>
            <sz val="12"/>
            <rFont val="Times New Roman"/>
            <family val="1"/>
          </rPr>
          <t xml:space="preserve">
</t>
        </r>
        <r>
          <rPr>
            <sz val="12"/>
            <rFont val="新細明體"/>
            <family val="1"/>
          </rPr>
          <t>或平衡表之</t>
        </r>
        <r>
          <rPr>
            <sz val="12"/>
            <rFont val="Times New Roman"/>
            <family val="1"/>
          </rPr>
          <t>[</t>
        </r>
        <r>
          <rPr>
            <sz val="12"/>
            <rFont val="新細明體"/>
            <family val="1"/>
          </rPr>
          <t>歲入實收數</t>
        </r>
        <r>
          <rPr>
            <sz val="12"/>
            <rFont val="Times New Roman"/>
            <family val="1"/>
          </rPr>
          <t>]</t>
        </r>
        <r>
          <rPr>
            <sz val="12"/>
            <rFont val="新細明體"/>
            <family val="1"/>
          </rPr>
          <t>加應納庫款</t>
        </r>
      </text>
    </comment>
    <comment ref="AF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F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F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M3"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M4" authorId="0">
      <text>
        <r>
          <rPr>
            <sz val="12"/>
            <rFont val="新細明體"/>
            <family val="1"/>
          </rPr>
          <t>因其歲入為公債及賒借故本欄資料可查
融資調度執行累計表之</t>
        </r>
        <r>
          <rPr>
            <sz val="12"/>
            <rFont val="Times New Roman"/>
            <family val="1"/>
          </rPr>
          <t>[</t>
        </r>
        <r>
          <rPr>
            <sz val="12"/>
            <rFont val="新細明體"/>
            <family val="1"/>
          </rPr>
          <t>實現累計數</t>
        </r>
        <r>
          <rPr>
            <sz val="12"/>
            <rFont val="Times New Roman"/>
            <family val="1"/>
          </rPr>
          <t>]</t>
        </r>
      </text>
    </comment>
    <comment ref="AM8"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 ref="AM9" authorId="0">
      <text>
        <r>
          <rPr>
            <sz val="12"/>
            <rFont val="新細明體"/>
            <family val="1"/>
          </rPr>
          <t>即平衡表之</t>
        </r>
        <r>
          <rPr>
            <sz val="12"/>
            <rFont val="Times New Roman"/>
            <family val="1"/>
          </rPr>
          <t>[</t>
        </r>
        <r>
          <rPr>
            <sz val="12"/>
            <rFont val="新細明體"/>
            <family val="1"/>
          </rPr>
          <t>經費支出</t>
        </r>
        <r>
          <rPr>
            <sz val="12"/>
            <rFont val="Times New Roman"/>
            <family val="1"/>
          </rPr>
          <t>]</t>
        </r>
        <r>
          <rPr>
            <sz val="12"/>
            <rFont val="新細明體"/>
            <family val="1"/>
          </rPr>
          <t>或執行累計表之</t>
        </r>
        <r>
          <rPr>
            <sz val="12"/>
            <rFont val="Times New Roman"/>
            <family val="1"/>
          </rPr>
          <t>[</t>
        </r>
        <r>
          <rPr>
            <sz val="12"/>
            <rFont val="新細明體"/>
            <family val="1"/>
          </rPr>
          <t>實現累計數</t>
        </r>
        <r>
          <rPr>
            <sz val="12"/>
            <rFont val="Times New Roman"/>
            <family val="1"/>
          </rPr>
          <t>]</t>
        </r>
      </text>
    </comment>
  </commentList>
</comments>
</file>

<file path=xl/sharedStrings.xml><?xml version="1.0" encoding="utf-8"?>
<sst xmlns="http://schemas.openxmlformats.org/spreadsheetml/2006/main" count="271" uniqueCount="162">
  <si>
    <t>中  央  政  府</t>
  </si>
  <si>
    <t>總   決   算</t>
  </si>
  <si>
    <t>普通基金及特種</t>
  </si>
  <si>
    <t>基金綜合平衡表</t>
  </si>
  <si>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</si>
  <si>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</si>
  <si>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</si>
  <si>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t>流動資產</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</si>
  <si>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</si>
  <si>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</si>
  <si>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</si>
  <si>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</si>
  <si>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</si>
  <si>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</si>
  <si>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</si>
  <si>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</si>
  <si>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</si>
  <si>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</si>
  <si>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</si>
  <si>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</si>
  <si>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</si>
  <si>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t>綜合平衡表內特別預算之計算方式</t>
  </si>
  <si>
    <t>88年度</t>
  </si>
  <si>
    <t>88下及89年度</t>
  </si>
  <si>
    <r>
      <t>90</t>
    </r>
    <r>
      <rPr>
        <sz val="12"/>
        <rFont val="華康中黑體"/>
        <family val="3"/>
      </rPr>
      <t>年度</t>
    </r>
  </si>
  <si>
    <r>
      <t>90</t>
    </r>
    <r>
      <rPr>
        <sz val="12"/>
        <rFont val="華康中黑體"/>
        <family val="3"/>
      </rPr>
      <t>年度</t>
    </r>
    <r>
      <rPr>
        <sz val="12"/>
        <rFont val="Times New Roman"/>
        <family val="1"/>
      </rPr>
      <t>-</t>
    </r>
    <r>
      <rPr>
        <sz val="12"/>
        <rFont val="華康中黑體"/>
        <family val="3"/>
      </rPr>
      <t>科長的算法</t>
    </r>
  </si>
  <si>
    <r>
      <t>91</t>
    </r>
    <r>
      <rPr>
        <sz val="12"/>
        <rFont val="華康中黑體"/>
        <family val="3"/>
      </rPr>
      <t>年度</t>
    </r>
  </si>
  <si>
    <t>總收</t>
  </si>
  <si>
    <t>立院新址</t>
  </si>
  <si>
    <t>眷改</t>
  </si>
  <si>
    <r>
      <t>流動資產</t>
    </r>
    <r>
      <rPr>
        <sz val="12"/>
        <rFont val="Times New Roman"/>
        <family val="1"/>
      </rPr>
      <t>=(</t>
    </r>
    <r>
      <rPr>
        <sz val="12"/>
        <rFont val="細明體"/>
        <family val="3"/>
      </rPr>
      <t>資產：經費結存＋暫付款）</t>
    </r>
  </si>
  <si>
    <r>
      <t>戰機</t>
    </r>
    <r>
      <rPr>
        <sz val="12"/>
        <rFont val="Times New Roman"/>
        <family val="1"/>
      </rPr>
      <t>(</t>
    </r>
    <r>
      <rPr>
        <sz val="12"/>
        <rFont val="細明體"/>
        <family val="3"/>
      </rPr>
      <t>賒借</t>
    </r>
    <r>
      <rPr>
        <sz val="12"/>
        <rFont val="Times New Roman"/>
        <family val="1"/>
      </rPr>
      <t>)</t>
    </r>
  </si>
  <si>
    <r>
      <t>基隆河</t>
    </r>
    <r>
      <rPr>
        <sz val="12"/>
        <rFont val="Times New Roman"/>
        <family val="1"/>
      </rPr>
      <t>(</t>
    </r>
    <r>
      <rPr>
        <sz val="12"/>
        <rFont val="細明體"/>
        <family val="3"/>
      </rPr>
      <t>賒借</t>
    </r>
    <r>
      <rPr>
        <sz val="12"/>
        <rFont val="Times New Roman"/>
        <family val="1"/>
      </rPr>
      <t>)</t>
    </r>
  </si>
  <si>
    <r>
      <t>眷改</t>
    </r>
    <r>
      <rPr>
        <sz val="12"/>
        <rFont val="Times New Roman"/>
        <family val="1"/>
      </rPr>
      <t>-</t>
    </r>
    <r>
      <rPr>
        <sz val="12"/>
        <rFont val="細明體"/>
        <family val="3"/>
      </rPr>
      <t>經費結存</t>
    </r>
  </si>
  <si>
    <r>
      <t>眷改</t>
    </r>
    <r>
      <rPr>
        <sz val="12"/>
        <rFont val="Times New Roman"/>
        <family val="1"/>
      </rPr>
      <t>-</t>
    </r>
    <r>
      <rPr>
        <sz val="12"/>
        <rFont val="細明體"/>
        <family val="3"/>
      </rPr>
      <t>暫付款</t>
    </r>
  </si>
  <si>
    <t>總支</t>
  </si>
  <si>
    <t>戰機</t>
  </si>
  <si>
    <t>基隆河</t>
  </si>
  <si>
    <r>
      <t>餘絀＝</t>
    </r>
    <r>
      <rPr>
        <sz val="12"/>
        <rFont val="Times New Roman"/>
        <family val="1"/>
      </rPr>
      <t>(</t>
    </r>
    <r>
      <rPr>
        <sz val="12"/>
        <rFont val="細明體"/>
        <family val="3"/>
      </rPr>
      <t>負債：歲入實收數－經費支出）</t>
    </r>
  </si>
  <si>
    <r>
      <t>眷改</t>
    </r>
    <r>
      <rPr>
        <sz val="12"/>
        <rFont val="Times New Roman"/>
        <family val="1"/>
      </rPr>
      <t>-</t>
    </r>
    <r>
      <rPr>
        <sz val="12"/>
        <rFont val="細明體"/>
        <family val="3"/>
      </rPr>
      <t>實收數</t>
    </r>
  </si>
  <si>
    <r>
      <t>流動資產</t>
    </r>
    <r>
      <rPr>
        <sz val="12"/>
        <rFont val="Times New Roman"/>
        <family val="1"/>
      </rPr>
      <t>=</t>
    </r>
    <r>
      <rPr>
        <sz val="12"/>
        <rFont val="細明體"/>
        <family val="3"/>
      </rPr>
      <t>總收－總支</t>
    </r>
  </si>
  <si>
    <r>
      <t>眷改</t>
    </r>
    <r>
      <rPr>
        <sz val="12"/>
        <rFont val="Times New Roman"/>
        <family val="1"/>
      </rPr>
      <t>-</t>
    </r>
    <r>
      <rPr>
        <sz val="12"/>
        <rFont val="細明體"/>
        <family val="3"/>
      </rPr>
      <t>經費支出</t>
    </r>
  </si>
  <si>
    <r>
      <t>資產</t>
    </r>
    <r>
      <rPr>
        <sz val="12"/>
        <rFont val="Times New Roman"/>
        <family val="1"/>
      </rPr>
      <t>=</t>
    </r>
    <r>
      <rPr>
        <sz val="12"/>
        <rFont val="細明體"/>
        <family val="3"/>
      </rPr>
      <t>總收－總支</t>
    </r>
  </si>
  <si>
    <t>負債＝公債賒借</t>
  </si>
  <si>
    <t>餘絀＝總收－總支－公債賒借</t>
  </si>
  <si>
    <r>
      <t>餘絀＝</t>
    </r>
    <r>
      <rPr>
        <sz val="12"/>
        <rFont val="Times New Roman"/>
        <family val="1"/>
      </rPr>
      <t xml:space="preserve"> - </t>
    </r>
    <r>
      <rPr>
        <sz val="12"/>
        <rFont val="細明體"/>
        <family val="3"/>
      </rPr>
      <t></t>
    </r>
  </si>
  <si>
    <r>
      <t xml:space="preserve">  </t>
    </r>
    <r>
      <rPr>
        <sz val="12"/>
        <rFont val="細明體"/>
        <family val="3"/>
      </rPr>
      <t>總收</t>
    </r>
  </si>
  <si>
    <t xml:space="preserve"> -總支</t>
  </si>
  <si>
    <t>-總支</t>
  </si>
  <si>
    <r>
      <t xml:space="preserve">  </t>
    </r>
    <r>
      <rPr>
        <sz val="12"/>
        <rFont val="細明體"/>
        <family val="3"/>
      </rPr>
      <t>餘絀</t>
    </r>
  </si>
  <si>
    <t>資產：</t>
  </si>
  <si>
    <r>
      <t>=</t>
    </r>
    <r>
      <rPr>
        <sz val="12"/>
        <rFont val="細明體"/>
        <family val="3"/>
      </rPr>
      <t>　　　負債：</t>
    </r>
    <r>
      <rPr>
        <sz val="12"/>
        <rFont val="Times New Roman"/>
        <family val="1"/>
      </rPr>
      <t xml:space="preserve">                  </t>
    </r>
  </si>
  <si>
    <t>　固定資產</t>
  </si>
  <si>
    <r>
      <t>=</t>
    </r>
    <r>
      <rPr>
        <sz val="12"/>
        <rFont val="細明體"/>
        <family val="3"/>
      </rPr>
      <t>　　　　財產總值</t>
    </r>
    <r>
      <rPr>
        <sz val="12"/>
        <rFont val="Times New Roman"/>
        <family val="1"/>
      </rPr>
      <t xml:space="preserve">          =</t>
    </r>
  </si>
  <si>
    <r>
      <t>　其他資產</t>
    </r>
    <r>
      <rPr>
        <sz val="12"/>
        <rFont val="Times New Roman"/>
        <family val="1"/>
      </rPr>
      <t xml:space="preserve"> = </t>
    </r>
    <r>
      <rPr>
        <sz val="12"/>
        <rFont val="細明體"/>
        <family val="3"/>
      </rPr>
      <t>押金</t>
    </r>
  </si>
  <si>
    <t>　　　計算式如下：</t>
  </si>
  <si>
    <t>國有財產總值</t>
  </si>
  <si>
    <r>
      <t xml:space="preserve">  </t>
    </r>
    <r>
      <rPr>
        <sz val="12"/>
        <rFont val="細明體"/>
        <family val="3"/>
      </rPr>
      <t>減：廿六、作業使用部分</t>
    </r>
  </si>
  <si>
    <r>
      <t xml:space="preserve">              </t>
    </r>
    <r>
      <rPr>
        <sz val="10"/>
        <rFont val="細明體"/>
        <family val="3"/>
      </rPr>
      <t>學產基金</t>
    </r>
  </si>
  <si>
    <r>
      <t xml:space="preserve">              </t>
    </r>
    <r>
      <rPr>
        <sz val="10"/>
        <rFont val="細明體"/>
        <family val="3"/>
      </rPr>
      <t>國立台灣大學</t>
    </r>
  </si>
  <si>
    <r>
      <t xml:space="preserve">              </t>
    </r>
    <r>
      <rPr>
        <sz val="10"/>
        <rFont val="細明體"/>
        <family val="3"/>
      </rPr>
      <t>國立臺灣大學醫學院附設醫院</t>
    </r>
  </si>
  <si>
    <r>
      <t xml:space="preserve">              </t>
    </r>
    <r>
      <rPr>
        <sz val="10"/>
        <rFont val="細明體"/>
        <family val="3"/>
      </rPr>
      <t>國立師範大學</t>
    </r>
  </si>
  <si>
    <r>
      <t xml:space="preserve">              </t>
    </r>
    <r>
      <rPr>
        <sz val="10"/>
        <rFont val="細明體"/>
        <family val="3"/>
      </rPr>
      <t>國立台中護理專科學校</t>
    </r>
  </si>
  <si>
    <t>SARS</t>
  </si>
  <si>
    <r>
      <t>眷改</t>
    </r>
    <r>
      <rPr>
        <sz val="12"/>
        <rFont val="Times New Roman"/>
        <family val="1"/>
      </rPr>
      <t>(</t>
    </r>
    <r>
      <rPr>
        <sz val="12"/>
        <rFont val="細明體"/>
        <family val="3"/>
      </rPr>
      <t>財產</t>
    </r>
    <r>
      <rPr>
        <sz val="12"/>
        <rFont val="Times New Roman"/>
        <family val="1"/>
      </rPr>
      <t>)</t>
    </r>
  </si>
  <si>
    <r>
      <t>SARS(</t>
    </r>
    <r>
      <rPr>
        <sz val="12"/>
        <rFont val="細明體"/>
        <family val="3"/>
      </rPr>
      <t>賒借</t>
    </r>
    <r>
      <rPr>
        <sz val="12"/>
        <rFont val="Times New Roman"/>
        <family val="1"/>
      </rPr>
      <t>,</t>
    </r>
    <r>
      <rPr>
        <sz val="12"/>
        <rFont val="細明體"/>
        <family val="3"/>
      </rPr>
      <t>營業盈餘</t>
    </r>
    <r>
      <rPr>
        <sz val="12"/>
        <rFont val="Times New Roman"/>
        <family val="1"/>
      </rPr>
      <t>)</t>
    </r>
  </si>
  <si>
    <t>※</t>
  </si>
  <si>
    <r>
      <t>原列長期負債之公債賒借，自</t>
    </r>
    <r>
      <rPr>
        <sz val="12"/>
        <color indexed="10"/>
        <rFont val="Times New Roman"/>
        <family val="1"/>
      </rPr>
      <t>90</t>
    </r>
    <r>
      <rPr>
        <sz val="12"/>
        <color indexed="10"/>
        <rFont val="細明體"/>
        <family val="3"/>
      </rPr>
      <t>年度不列在</t>
    </r>
  </si>
  <si>
    <t>負債項下，而列為歲計餘絀</t>
  </si>
  <si>
    <t>餘絀＝總收－總支</t>
  </si>
  <si>
    <r>
      <t>原列長期負債之公債賒借收入，自</t>
    </r>
    <r>
      <rPr>
        <sz val="12"/>
        <color indexed="10"/>
        <rFont val="Times New Roman"/>
        <family val="1"/>
      </rPr>
      <t>90</t>
    </r>
    <r>
      <rPr>
        <sz val="12"/>
        <color indexed="10"/>
        <rFont val="細明體"/>
        <family val="3"/>
      </rPr>
      <t>年度不列在</t>
    </r>
  </si>
  <si>
    <r>
      <t>本三項實收數在平衡表資產之</t>
    </r>
    <r>
      <rPr>
        <sz val="11"/>
        <color indexed="12"/>
        <rFont val="細明體"/>
        <family val="3"/>
      </rPr>
      <t>國庫結存</t>
    </r>
    <r>
      <rPr>
        <sz val="11"/>
        <color indexed="10"/>
        <rFont val="細明體"/>
        <family val="3"/>
      </rPr>
      <t>表達</t>
    </r>
  </si>
  <si>
    <t>流動資產=總收－總支(因支出無其他流動負債項目，故收與支淨額在國庫結存科目表達，且在流動資產項表達)</t>
  </si>
  <si>
    <t>餘絀＝總收－總支</t>
  </si>
  <si>
    <r>
      <t>93</t>
    </r>
    <r>
      <rPr>
        <sz val="12"/>
        <rFont val="華康中黑體"/>
        <family val="3"/>
      </rPr>
      <t>年度</t>
    </r>
  </si>
  <si>
    <r>
      <t xml:space="preserve">              </t>
    </r>
    <r>
      <rPr>
        <sz val="10"/>
        <rFont val="細明體"/>
        <family val="3"/>
      </rPr>
      <t>國立台南藝術大學</t>
    </r>
  </si>
  <si>
    <r>
      <t xml:space="preserve">              </t>
    </r>
    <r>
      <rPr>
        <sz val="10"/>
        <rFont val="細明體"/>
        <family val="3"/>
      </rPr>
      <t>宜蘭大學</t>
    </r>
  </si>
  <si>
    <r>
      <t xml:space="preserve">              </t>
    </r>
    <r>
      <rPr>
        <sz val="10"/>
        <rFont val="細明體"/>
        <family val="3"/>
      </rPr>
      <t>交通建設基金</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</si>
  <si>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</si>
  <si>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</si>
  <si>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</si>
  <si>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</si>
  <si>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</si>
  <si>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</si>
  <si>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</si>
  <si>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</si>
  <si>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</si>
  <si>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</si>
  <si>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</si>
  <si>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</si>
  <si>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</si>
  <si>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</si>
  <si>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</si>
  <si>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</si>
  <si>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餘絀或業主權益(淨值)</t>
  </si>
  <si>
    <t>負債總額</t>
  </si>
  <si>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</si>
  <si>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</si>
  <si>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細明體"/>
        <family val="3"/>
      </rPr>
      <t>國立台灣大學校務基金</t>
    </r>
  </si>
  <si>
    <r>
      <t xml:space="preserve">              </t>
    </r>
    <r>
      <rPr>
        <sz val="10"/>
        <rFont val="細明體"/>
        <family val="3"/>
      </rPr>
      <t>國立台灣藝術大學校務基金</t>
    </r>
  </si>
  <si>
    <r>
      <t xml:space="preserve">              </t>
    </r>
    <r>
      <rPr>
        <sz val="10"/>
        <rFont val="細明體"/>
        <family val="3"/>
      </rPr>
      <t>國立中央大學校務基金</t>
    </r>
  </si>
  <si>
    <r>
      <t xml:space="preserve">              </t>
    </r>
    <r>
      <rPr>
        <sz val="10"/>
        <rFont val="細明體"/>
        <family val="3"/>
      </rPr>
      <t>國立台北科技大學</t>
    </r>
  </si>
  <si>
    <r>
      <t>92</t>
    </r>
    <r>
      <rPr>
        <sz val="12"/>
        <rFont val="華康中黑體"/>
        <family val="3"/>
      </rPr>
      <t>年度</t>
    </r>
    <r>
      <rPr>
        <sz val="12"/>
        <rFont val="Times New Roman"/>
        <family val="1"/>
      </rPr>
      <t>(92</t>
    </r>
    <r>
      <rPr>
        <sz val="12"/>
        <rFont val="華康中黑體"/>
        <family val="3"/>
      </rPr>
      <t>決算時用</t>
    </r>
    <r>
      <rPr>
        <sz val="12"/>
        <rFont val="Times New Roman"/>
        <family val="1"/>
      </rPr>
      <t>)</t>
    </r>
  </si>
  <si>
    <r>
      <t>94</t>
    </r>
    <r>
      <rPr>
        <sz val="12"/>
        <color indexed="10"/>
        <rFont val="華康中黑體"/>
        <family val="3"/>
      </rPr>
      <t>年度</t>
    </r>
    <r>
      <rPr>
        <sz val="12"/>
        <color indexed="10"/>
        <rFont val="Times New Roman"/>
        <family val="1"/>
      </rPr>
      <t xml:space="preserve">  (</t>
    </r>
    <r>
      <rPr>
        <sz val="12"/>
        <color indexed="10"/>
        <rFont val="華康中黑體"/>
        <family val="3"/>
      </rPr>
      <t>本年度因無特別預算會計報告</t>
    </r>
    <r>
      <rPr>
        <sz val="12"/>
        <color indexed="10"/>
        <rFont val="Times New Roman"/>
        <family val="1"/>
      </rPr>
      <t>,</t>
    </r>
    <r>
      <rPr>
        <sz val="12"/>
        <color indexed="10"/>
        <rFont val="華康中黑體"/>
        <family val="3"/>
      </rPr>
      <t>故無資料</t>
    </r>
    <r>
      <rPr>
        <sz val="12"/>
        <color indexed="10"/>
        <rFont val="Times New Roman"/>
        <family val="1"/>
      </rPr>
      <t>)</t>
    </r>
  </si>
  <si>
    <r>
      <t xml:space="preserve">              </t>
    </r>
    <r>
      <rPr>
        <sz val="10"/>
        <rFont val="細明體"/>
        <family val="3"/>
      </rPr>
      <t>國立成功大學</t>
    </r>
  </si>
  <si>
    <t>中 央 政 府 總 決 算</t>
  </si>
  <si>
    <t>公務人員退休撫卹基金</t>
  </si>
  <si>
    <t>劉存恕先生警察子女獎學基金</t>
  </si>
  <si>
    <t>誠園獎學金</t>
  </si>
  <si>
    <t>在校學生獎學基金</t>
  </si>
  <si>
    <t>莊守耕公益基金</t>
  </si>
  <si>
    <t>勞工退休基金</t>
  </si>
  <si>
    <t>資源回收管理基金</t>
  </si>
  <si>
    <r>
      <t xml:space="preserve">          </t>
    </r>
    <r>
      <rPr>
        <sz val="12"/>
        <rFont val="新細明體"/>
        <family val="0"/>
      </rPr>
      <t>中華民國八十四年六月三十日</t>
    </r>
  </si>
  <si>
    <r>
      <t xml:space="preserve">    </t>
    </r>
    <r>
      <rPr>
        <sz val="10"/>
        <rFont val="新細明體"/>
        <family val="1"/>
      </rPr>
      <t xml:space="preserve">    3.普通基金固定資產列數係財產目錄中，除作業用財產（含珍貴財產）及國營事業財產（含珍貴財產）已分別於營業及非營業特 種基金表達外，其餘均列計入本項目。</t>
    </r>
  </si>
  <si>
    <r>
      <t>中華民國</t>
    </r>
    <r>
      <rPr>
        <sz val="13"/>
        <rFont val="Times New Roman"/>
        <family val="1"/>
      </rPr>
      <t xml:space="preserve"> 95 </t>
    </r>
    <r>
      <rPr>
        <sz val="13"/>
        <rFont val="細明體"/>
        <family val="3"/>
      </rPr>
      <t>年</t>
    </r>
    <r>
      <rPr>
        <sz val="13"/>
        <rFont val="Times New Roman"/>
        <family val="1"/>
      </rPr>
      <t xml:space="preserve"> </t>
    </r>
  </si>
  <si>
    <r>
      <t xml:space="preserve">              </t>
    </r>
    <r>
      <rPr>
        <sz val="10"/>
        <rFont val="細明體"/>
        <family val="3"/>
      </rPr>
      <t>國立雲林科技大學校務基金</t>
    </r>
  </si>
  <si>
    <r>
      <t xml:space="preserve">              </t>
    </r>
    <r>
      <rPr>
        <sz val="10"/>
        <rFont val="細明體"/>
        <family val="3"/>
      </rPr>
      <t>台中教育大學</t>
    </r>
  </si>
  <si>
    <r>
      <t xml:space="preserve">  </t>
    </r>
    <r>
      <rPr>
        <sz val="12"/>
        <rFont val="細明體"/>
        <family val="3"/>
      </rPr>
      <t xml:space="preserve">減：廿七、珍貴財產
  </t>
    </r>
    <r>
      <rPr>
        <sz val="10"/>
        <rFont val="細明體"/>
        <family val="3"/>
      </rPr>
      <t xml:space="preserve">   </t>
    </r>
    <r>
      <rPr>
        <sz val="10"/>
        <rFont val="Times New Roman"/>
        <family val="1"/>
      </rPr>
      <t>(</t>
    </r>
    <r>
      <rPr>
        <sz val="10"/>
        <rFont val="新細明體"/>
        <family val="1"/>
      </rPr>
      <t>屬作業基金部分</t>
    </r>
    <r>
      <rPr>
        <sz val="10"/>
        <rFont val="Times New Roman"/>
        <family val="1"/>
      </rPr>
      <t>)</t>
    </r>
  </si>
  <si>
    <r>
      <t xml:space="preserve">  </t>
    </r>
    <r>
      <rPr>
        <sz val="12"/>
        <rFont val="細明體"/>
        <family val="3"/>
      </rPr>
      <t xml:space="preserve">減：參、事業用財產
</t>
    </r>
    <r>
      <rPr>
        <sz val="12"/>
        <rFont val="Times New Roman"/>
        <family val="1"/>
      </rPr>
      <t xml:space="preserve">          </t>
    </r>
    <r>
      <rPr>
        <sz val="8"/>
        <rFont val="Times New Roman"/>
        <family val="1"/>
      </rPr>
      <t>(</t>
    </r>
    <r>
      <rPr>
        <sz val="8"/>
        <rFont val="細明體"/>
        <family val="3"/>
      </rPr>
      <t>一、國營事業機關</t>
    </r>
    <r>
      <rPr>
        <sz val="8"/>
        <rFont val="Times New Roman"/>
        <family val="1"/>
      </rPr>
      <t xml:space="preserve"> </t>
    </r>
    <r>
      <rPr>
        <sz val="8"/>
        <rFont val="細明體"/>
        <family val="3"/>
      </rPr>
      <t>二、珍貴財產</t>
    </r>
    <r>
      <rPr>
        <sz val="8"/>
        <rFont val="Times New Roman"/>
        <family val="1"/>
      </rPr>
      <t>)</t>
    </r>
  </si>
  <si>
    <t>信託基金綜計收支餘絀表</t>
  </si>
  <si>
    <t>信 託 基 金 綜 計 平 衡 表</t>
  </si>
  <si>
    <t>　　　       　  　　       　            　      中華民國  95  年度</t>
  </si>
  <si>
    <t>單位：新臺幣元</t>
  </si>
  <si>
    <t>　　　　  　　　　　　　　　　         中華民國  95  年度</t>
  </si>
  <si>
    <t>基　　金　　名　　稱</t>
  </si>
  <si>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r>
      <rPr>
        <sz val="12"/>
        <rFont val="Times New Roman"/>
        <family val="1"/>
      </rPr>
      <t xml:space="preserve"> </t>
    </r>
    <r>
      <rPr>
        <sz val="12"/>
        <rFont val="細明體"/>
        <family val="3"/>
      </rPr>
      <t>收</t>
    </r>
    <r>
      <rPr>
        <sz val="12"/>
        <rFont val="Times New Roman"/>
        <family val="1"/>
      </rPr>
      <t xml:space="preserve"> </t>
    </r>
    <r>
      <rPr>
        <sz val="12"/>
        <rFont val="細明體"/>
        <family val="3"/>
      </rPr>
      <t>入</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</si>
  <si>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r>
      <rPr>
        <sz val="12"/>
        <rFont val="Times New Roman"/>
        <family val="1"/>
      </rPr>
      <t xml:space="preserve"> </t>
    </r>
    <r>
      <rPr>
        <sz val="12"/>
        <rFont val="細明體"/>
        <family val="3"/>
      </rPr>
      <t>支</t>
    </r>
    <r>
      <rPr>
        <sz val="12"/>
        <rFont val="Times New Roman"/>
        <family val="1"/>
      </rPr>
      <t xml:space="preserve"> </t>
    </r>
    <r>
      <rPr>
        <sz val="12"/>
        <rFont val="細明體"/>
        <family val="3"/>
      </rPr>
      <t>出</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</si>
  <si>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r>
      <rPr>
        <sz val="12"/>
        <rFont val="Times New Roman"/>
        <family val="1"/>
      </rPr>
      <t xml:space="preserve"> </t>
    </r>
    <r>
      <rPr>
        <sz val="12"/>
        <rFont val="細明體"/>
        <family val="3"/>
      </rPr>
      <t>餘</t>
    </r>
    <r>
      <rPr>
        <sz val="12"/>
        <rFont val="Times New Roman"/>
        <family val="1"/>
      </rPr>
      <t xml:space="preserve"> </t>
    </r>
    <r>
      <rPr>
        <sz val="12"/>
        <rFont val="細明體"/>
        <family val="3"/>
      </rPr>
      <t>絀</t>
    </r>
  </si>
  <si>
    <t>基　金　名　稱</t>
  </si>
  <si>
    <r>
      <t>資　</t>
    </r>
    <r>
      <rPr>
        <sz val="12"/>
        <rFont val="Times New Roman"/>
        <family val="1"/>
      </rPr>
      <t xml:space="preserve">  </t>
    </r>
    <r>
      <rPr>
        <sz val="12"/>
        <rFont val="細明體"/>
        <family val="3"/>
      </rPr>
      <t>　產</t>
    </r>
  </si>
  <si>
    <r>
      <t>負　　</t>
    </r>
    <r>
      <rPr>
        <sz val="12"/>
        <rFont val="Times New Roman"/>
        <family val="1"/>
      </rPr>
      <t xml:space="preserve">  </t>
    </r>
    <r>
      <rPr>
        <sz val="12"/>
        <rFont val="細明體"/>
        <family val="3"/>
      </rPr>
      <t>債</t>
    </r>
  </si>
  <si>
    <t>淨值或委託人權益</t>
  </si>
  <si>
    <t>基　　　金</t>
  </si>
  <si>
    <t>合                計</t>
  </si>
  <si>
    <t>合           計</t>
  </si>
  <si>
    <t>中央公教人員福利互助及急難救助基金</t>
  </si>
  <si>
    <r>
      <t>胡原洲女士獎</t>
    </r>
    <r>
      <rPr>
        <sz val="11"/>
        <rFont val="Times New Roman"/>
        <family val="1"/>
      </rPr>
      <t>(</t>
    </r>
    <r>
      <rPr>
        <sz val="11"/>
        <rFont val="細明體"/>
        <family val="3"/>
      </rPr>
      <t>助</t>
    </r>
    <r>
      <rPr>
        <sz val="11"/>
        <rFont val="Times New Roman"/>
        <family val="1"/>
      </rPr>
      <t>)</t>
    </r>
    <r>
      <rPr>
        <sz val="11"/>
        <rFont val="細明體"/>
        <family val="3"/>
      </rPr>
      <t>學基金</t>
    </r>
  </si>
  <si>
    <t>黃瑞景先生獎學基金</t>
  </si>
  <si>
    <t>警察及消防人員安全濟助基金</t>
  </si>
  <si>
    <t>臺灣地區警察人員互助共濟基金</t>
  </si>
  <si>
    <t>萬善培先生獎學基金</t>
  </si>
  <si>
    <t>保險業務發展基金</t>
  </si>
  <si>
    <t>金融研究發展基金</t>
  </si>
  <si>
    <t>交通部電信總局組織條例修正施行前退休撫卹人員退休撫卹基金</t>
  </si>
  <si>
    <t>華僑捐贈各項獎學基金</t>
  </si>
  <si>
    <t>積欠工資墊償基金</t>
  </si>
  <si>
    <r>
      <t>勞工退休基金</t>
    </r>
    <r>
      <rPr>
        <sz val="11"/>
        <rFont val="Times New Roman"/>
        <family val="1"/>
      </rPr>
      <t>(</t>
    </r>
    <r>
      <rPr>
        <sz val="11"/>
        <rFont val="細明體"/>
        <family val="3"/>
      </rPr>
      <t>新制</t>
    </r>
    <r>
      <rPr>
        <sz val="11"/>
        <rFont val="Times New Roman"/>
        <family val="1"/>
      </rPr>
      <t>)</t>
    </r>
  </si>
  <si>
    <t>清潔人員執行職務死亡濟助基金</t>
  </si>
  <si>
    <t>公積、餘絀
及權益調整</t>
  </si>
  <si>
    <r>
      <t>95</t>
    </r>
    <r>
      <rPr>
        <sz val="12"/>
        <rFont val="華康中黑體"/>
        <family val="3"/>
      </rPr>
      <t>年度</t>
    </r>
  </si>
  <si>
    <t>石門水庫</t>
  </si>
  <si>
    <t>易淹水地區</t>
  </si>
  <si>
    <r>
      <t>石門水庫</t>
    </r>
    <r>
      <rPr>
        <sz val="12"/>
        <rFont val="Times New Roman"/>
        <family val="1"/>
      </rPr>
      <t>(</t>
    </r>
    <r>
      <rPr>
        <sz val="12"/>
        <rFont val="細明體"/>
        <family val="3"/>
      </rPr>
      <t>賒借</t>
    </r>
    <r>
      <rPr>
        <sz val="12"/>
        <rFont val="Times New Roman"/>
        <family val="1"/>
      </rPr>
      <t>)</t>
    </r>
  </si>
  <si>
    <r>
      <t>易淹水地區</t>
    </r>
    <r>
      <rPr>
        <sz val="12"/>
        <rFont val="Times New Roman"/>
        <family val="1"/>
      </rPr>
      <t>(</t>
    </r>
    <r>
      <rPr>
        <sz val="12"/>
        <rFont val="細明體"/>
        <family val="3"/>
      </rPr>
      <t>賒借</t>
    </r>
    <r>
      <rPr>
        <sz val="12"/>
        <rFont val="Times New Roman"/>
        <family val="1"/>
      </rPr>
      <t>)</t>
    </r>
  </si>
  <si>
    <r>
      <t>92</t>
    </r>
    <r>
      <rPr>
        <sz val="12"/>
        <rFont val="華康中黑體"/>
        <family val="3"/>
      </rPr>
      <t>審定</t>
    </r>
    <r>
      <rPr>
        <sz val="12"/>
        <rFont val="Times New Roman"/>
        <family val="1"/>
      </rPr>
      <t>(93</t>
    </r>
    <r>
      <rPr>
        <sz val="12"/>
        <rFont val="華康中黑體"/>
        <family val="3"/>
      </rPr>
      <t>決算填上年度</t>
    </r>
    <r>
      <rPr>
        <sz val="12"/>
        <rFont val="Times New Roman"/>
        <family val="1"/>
      </rPr>
      <t>data</t>
    </r>
    <r>
      <rPr>
        <sz val="12"/>
        <rFont val="華康中黑體"/>
        <family val="3"/>
      </rPr>
      <t>時</t>
    </r>
    <r>
      <rPr>
        <sz val="12"/>
        <rFont val="Times New Roman"/>
        <family val="1"/>
      </rPr>
      <t>,</t>
    </r>
    <r>
      <rPr>
        <sz val="12"/>
        <rFont val="華康中黑體"/>
        <family val="3"/>
      </rPr>
      <t>依相同基礎重新計算</t>
    </r>
    <r>
      <rPr>
        <sz val="12"/>
        <rFont val="Times New Roman"/>
        <family val="1"/>
      </rPr>
      <t>)</t>
    </r>
  </si>
  <si>
    <r>
      <t xml:space="preserve">    </t>
    </r>
    <r>
      <rPr>
        <sz val="10"/>
        <rFont val="新細明體"/>
        <family val="1"/>
      </rPr>
      <t xml:space="preserve">    4.非營業特種基金含作業基金、特別收入基金、資本計畫基金及債務基金等四類基金。</t>
    </r>
  </si>
  <si>
    <t>基金、投資、長期應收款及貸墊款</t>
  </si>
  <si>
    <t>公積、盈餘（餘絀）及權益</t>
  </si>
  <si>
    <t>遞延貸項</t>
  </si>
  <si>
    <t>押匯、貼現及放款</t>
  </si>
  <si>
    <r>
      <t xml:space="preserve">              </t>
    </r>
    <r>
      <rPr>
        <sz val="10"/>
        <rFont val="細明體"/>
        <family val="3"/>
      </rPr>
      <t>林務發展基金</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</si>
</sst>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 numFmtId="186" formatCode="_(&quot;$&quot;* #,##0_);_(&quot;$&quot;* \(#,##0\);_(&quot;$&quot;* &quot;-&quot;_);_(@_)"/>
    <numFmt numFmtId="187" formatCode="_(* #,##0_);_(* \(#,##0\);_(* &quot;-&quot;_);_(@_)"/>
    <numFmt numFmtId="188" formatCode="_(&quot;$&quot;* #,##0.00_);_(&quot;$&quot;* \(#,##0.00\);_(&quot;$&quot;* &quot;-&quot;??_);_(@_)"/>
    <numFmt numFmtId="189" formatCode="_(&quot; +&quot;* #,##0.00_);_(&quot; -&quot;* #,##0.00_);_(* &quot;…&quot;_);_(@_)"/>
    <numFmt numFmtId="190" formatCode="0.00_)"/>
  </numFmts>
  <fonts count="50">
    <font>
      <sz val="12"/>
      <name val="細明體"/>
      <family val="3"/>
    </font>
    <font>
      <sz val="12"/>
      <name val="新細明體"/>
      <family val="0"/>
    </font>
    <font>
      <sz val="12"/>
      <name val="Times New Roman"/>
      <family val="1"/>
    </font>
    <font>
      <sz val="9"/>
      <name val="細明體"/>
      <family val="3"/>
    </font>
    <font>
      <b/>
      <u val="single"/>
      <sz val="20"/>
      <name val="細明體"/>
      <family val="3"/>
    </font>
    <font>
      <b/>
      <u val="single"/>
      <sz val="26"/>
      <name val="細明體"/>
      <family val="3"/>
    </font>
    <font>
      <sz val="9"/>
      <name val="新細明體"/>
      <family val="1"/>
    </font>
    <font>
      <sz val="10"/>
      <name val="新細明體"/>
      <family val="1"/>
    </font>
    <font>
      <b/>
      <sz val="14"/>
      <name val="Times New Roman"/>
      <family val="1"/>
    </font>
    <font>
      <b/>
      <sz val="14"/>
      <name val="標楷體"/>
      <family val="4"/>
    </font>
    <font>
      <sz val="11"/>
      <name val="新細明體"/>
      <family val="1"/>
    </font>
    <font>
      <sz val="11"/>
      <name val="Times New Roman"/>
      <family val="1"/>
    </font>
    <font>
      <b/>
      <sz val="12"/>
      <name val="標楷體"/>
      <family val="4"/>
    </font>
    <font>
      <sz val="10"/>
      <name val="細明體"/>
      <family val="3"/>
    </font>
    <font>
      <sz val="10"/>
      <name val="Times New Roman"/>
      <family val="1"/>
    </font>
    <font>
      <sz val="14"/>
      <name val="Times New Roman"/>
      <family val="1"/>
    </font>
    <font>
      <b/>
      <sz val="12"/>
      <name val="Times New Roman"/>
      <family val="1"/>
    </font>
    <font>
      <sz val="16"/>
      <name val="標楷體"/>
      <family val="4"/>
    </font>
    <font>
      <sz val="12"/>
      <name val="華康中黑體"/>
      <family val="3"/>
    </font>
    <font>
      <sz val="16"/>
      <name val="Times New Roman"/>
      <family val="1"/>
    </font>
    <font>
      <b/>
      <sz val="10"/>
      <name val="Times New Roman"/>
      <family val="1"/>
    </font>
    <font>
      <b/>
      <sz val="12"/>
      <name val="新細明體"/>
      <family val="0"/>
    </font>
    <font>
      <sz val="8"/>
      <name val="Times New Roman"/>
      <family val="1"/>
    </font>
    <font>
      <b/>
      <sz val="9"/>
      <name val="Times New Roman"/>
      <family val="1"/>
    </font>
    <font>
      <sz val="9"/>
      <name val="Times New Roman"/>
      <family val="1"/>
    </font>
    <font>
      <sz val="16"/>
      <name val="新細明體"/>
      <family val="1"/>
    </font>
    <font>
      <sz val="12"/>
      <name val="Courier New"/>
      <family val="3"/>
    </font>
    <font>
      <b/>
      <u val="single"/>
      <sz val="25"/>
      <name val="細明體"/>
      <family val="3"/>
    </font>
    <font>
      <sz val="13"/>
      <name val="細明體"/>
      <family val="3"/>
    </font>
    <font>
      <sz val="13"/>
      <name val="Times New Roman"/>
      <family val="1"/>
    </font>
    <font>
      <sz val="12"/>
      <color indexed="10"/>
      <name val="細明體"/>
      <family val="3"/>
    </font>
    <font>
      <sz val="12"/>
      <color indexed="10"/>
      <name val="Times New Roman"/>
      <family val="1"/>
    </font>
    <font>
      <sz val="11"/>
      <color indexed="10"/>
      <name val="細明體"/>
      <family val="3"/>
    </font>
    <font>
      <sz val="11"/>
      <color indexed="12"/>
      <name val="細明體"/>
      <family val="3"/>
    </font>
    <font>
      <b/>
      <sz val="10"/>
      <name val="Arial"/>
      <family val="2"/>
    </font>
    <font>
      <sz val="10"/>
      <name val="Arial"/>
      <family val="2"/>
    </font>
    <font>
      <u val="single"/>
      <sz val="12"/>
      <color indexed="12"/>
      <name val="細明體"/>
      <family val="3"/>
    </font>
    <font>
      <u val="single"/>
      <sz val="12"/>
      <color indexed="36"/>
      <name val="細明體"/>
      <family val="3"/>
    </font>
    <font>
      <sz val="12"/>
      <color indexed="10"/>
      <name val="華康中黑體"/>
      <family val="3"/>
    </font>
    <font>
      <sz val="12"/>
      <name val="Courier"/>
      <family val="3"/>
    </font>
    <font>
      <b/>
      <i/>
      <sz val="16"/>
      <name val="Helv"/>
      <family val="2"/>
    </font>
    <font>
      <b/>
      <u val="single"/>
      <sz val="20"/>
      <name val="新細明體"/>
      <family val="1"/>
    </font>
    <font>
      <b/>
      <u val="single"/>
      <sz val="22"/>
      <name val="新細明體"/>
      <family val="1"/>
    </font>
    <font>
      <sz val="12"/>
      <name val="華康細明體"/>
      <family val="3"/>
    </font>
    <font>
      <sz val="10"/>
      <name val="華康細明體"/>
      <family val="3"/>
    </font>
    <font>
      <b/>
      <sz val="11"/>
      <name val="華康中黑體"/>
      <family val="3"/>
    </font>
    <font>
      <sz val="11"/>
      <name val="細明體"/>
      <family val="3"/>
    </font>
    <font>
      <sz val="8"/>
      <name val="細明體"/>
      <family val="3"/>
    </font>
    <font>
      <sz val="20"/>
      <name val="華康中明體"/>
      <family val="3"/>
    </font>
    <font>
      <b/>
      <sz val="8"/>
      <name val="細明體"/>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s>
  <borders count="35">
    <border>
      <left/>
      <right/>
      <top/>
      <bottom/>
      <diagonal/>
    </border>
    <border>
      <left style="thin"/>
      <right style="thin"/>
      <top style="thin"/>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thin"/>
      <right style="thin"/>
      <top style="thin"/>
      <bottom style="medium"/>
    </border>
    <border>
      <left>
        <color indexed="63"/>
      </left>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1" fillId="0" borderId="0" applyBorder="0" applyAlignment="0">
      <protection/>
    </xf>
    <xf numFmtId="179" fontId="39" fillId="2" borderId="1" applyNumberFormat="0" applyFont="0" applyFill="0" applyBorder="0">
      <alignment horizontal="center" vertical="center"/>
      <protection/>
    </xf>
    <xf numFmtId="190" fontId="40" fillId="0" borderId="0">
      <alignment/>
      <protection/>
    </xf>
    <xf numFmtId="0" fontId="35" fillId="0" borderId="0">
      <alignment/>
      <protection/>
    </xf>
    <xf numFmtId="0" fontId="2" fillId="0" borderId="0">
      <alignment/>
      <protection/>
    </xf>
    <xf numFmtId="39" fontId="39" fillId="0" borderId="0">
      <alignment/>
      <protection/>
    </xf>
    <xf numFmtId="43"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227">
    <xf numFmtId="0" fontId="0" fillId="0" borderId="0" xfId="0"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right"/>
    </xf>
    <xf numFmtId="0" fontId="0" fillId="0" borderId="0" xfId="0" applyAlignment="1">
      <alignment horizontal="right" vertical="top"/>
    </xf>
    <xf numFmtId="0" fontId="2" fillId="0" borderId="2" xfId="0" applyFont="1" applyBorder="1" applyAlignment="1">
      <alignment vertical="center"/>
    </xf>
    <xf numFmtId="0" fontId="0" fillId="0" borderId="3" xfId="0" applyBorder="1" applyAlignment="1">
      <alignment horizontal="centerContinuous" vertical="center"/>
    </xf>
    <xf numFmtId="0" fontId="2" fillId="0" borderId="4" xfId="0" applyFont="1" applyBorder="1" applyAlignment="1">
      <alignment horizontal="centerContinuous" vertical="center"/>
    </xf>
    <xf numFmtId="0" fontId="2" fillId="0" borderId="5" xfId="0" applyFont="1" applyBorder="1" applyAlignment="1">
      <alignment horizontal="centerContinuous" vertical="center"/>
    </xf>
    <xf numFmtId="0" fontId="0" fillId="0" borderId="6" xfId="0" applyFont="1" applyBorder="1" applyAlignment="1">
      <alignment horizontal="centerContinuous" vertical="center"/>
    </xf>
    <xf numFmtId="0" fontId="2" fillId="0" borderId="6" xfId="0" applyFont="1" applyBorder="1" applyAlignment="1">
      <alignment horizontal="centerContinuous" vertical="center"/>
    </xf>
    <xf numFmtId="0" fontId="2" fillId="0" borderId="2" xfId="0" applyFont="1" applyBorder="1" applyAlignment="1">
      <alignment horizontal="centerContinuous"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0" fillId="0" borderId="9" xfId="0" applyBorder="1" applyAlignment="1">
      <alignment horizontal="centerContinuous" vertical="center"/>
    </xf>
    <xf numFmtId="0" fontId="2" fillId="0" borderId="11" xfId="0" applyFont="1" applyBorder="1" applyAlignment="1">
      <alignment vertical="center"/>
    </xf>
    <xf numFmtId="0" fontId="0" fillId="0" borderId="8" xfId="0" applyFont="1" applyBorder="1" applyAlignment="1">
      <alignment horizontal="center" vertical="center"/>
    </xf>
    <xf numFmtId="0" fontId="10" fillId="0" borderId="12" xfId="0" applyFont="1" applyBorder="1" applyAlignment="1">
      <alignment horizontal="distributed"/>
    </xf>
    <xf numFmtId="0" fontId="12" fillId="0" borderId="12" xfId="0" applyFont="1" applyBorder="1" applyAlignment="1">
      <alignment horizontal="distributed"/>
    </xf>
    <xf numFmtId="0" fontId="2" fillId="0" borderId="0" xfId="0" applyFont="1" applyAlignment="1">
      <alignment vertical="center"/>
    </xf>
    <xf numFmtId="176" fontId="16" fillId="0" borderId="0" xfId="0" applyNumberFormat="1" applyFont="1" applyAlignment="1">
      <alignment/>
    </xf>
    <xf numFmtId="176" fontId="16"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xf>
    <xf numFmtId="0" fontId="17" fillId="0" borderId="0" xfId="0" applyFont="1" applyAlignment="1">
      <alignment horizontal="centerContinuous" vertical="center"/>
    </xf>
    <xf numFmtId="0" fontId="17" fillId="0" borderId="0" xfId="0" applyFont="1" applyAlignment="1">
      <alignment horizontal="centerContinuous"/>
    </xf>
    <xf numFmtId="0" fontId="17" fillId="0" borderId="0" xfId="0" applyFont="1" applyBorder="1" applyAlignment="1">
      <alignment horizontal="centerContinuous"/>
    </xf>
    <xf numFmtId="0" fontId="0" fillId="0" borderId="13" xfId="0" applyBorder="1" applyAlignment="1">
      <alignment/>
    </xf>
    <xf numFmtId="0" fontId="0" fillId="0" borderId="0" xfId="0" applyBorder="1" applyAlignment="1">
      <alignment/>
    </xf>
    <xf numFmtId="43" fontId="0" fillId="0" borderId="14" xfId="21" applyBorder="1" applyAlignment="1">
      <alignment/>
    </xf>
    <xf numFmtId="43" fontId="0" fillId="0" borderId="14" xfId="21" applyFill="1" applyBorder="1" applyAlignment="1">
      <alignment/>
    </xf>
    <xf numFmtId="0" fontId="0" fillId="0" borderId="14" xfId="0" applyBorder="1" applyAlignment="1">
      <alignment/>
    </xf>
    <xf numFmtId="43" fontId="0" fillId="0" borderId="14" xfId="0" applyNumberFormat="1" applyFill="1" applyBorder="1" applyAlignment="1">
      <alignment/>
    </xf>
    <xf numFmtId="0" fontId="0" fillId="0" borderId="0" xfId="0" applyFill="1" applyBorder="1" applyAlignment="1">
      <alignment/>
    </xf>
    <xf numFmtId="0" fontId="0" fillId="0" borderId="14" xfId="0" applyFill="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Border="1" applyAlignment="1" quotePrefix="1">
      <alignment/>
    </xf>
    <xf numFmtId="0" fontId="0" fillId="0" borderId="0" xfId="0" applyFill="1" applyBorder="1" applyAlignment="1" quotePrefix="1">
      <alignment/>
    </xf>
    <xf numFmtId="0" fontId="0" fillId="0" borderId="0" xfId="0" applyAlignment="1" quotePrefix="1">
      <alignment/>
    </xf>
    <xf numFmtId="0" fontId="2" fillId="0" borderId="0" xfId="0" applyFont="1" applyAlignment="1" quotePrefix="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Alignment="1">
      <alignment horizontal="centerContinuous"/>
    </xf>
    <xf numFmtId="43" fontId="11" fillId="0" borderId="0" xfId="21" applyFont="1" applyAlignment="1">
      <alignment/>
    </xf>
    <xf numFmtId="43" fontId="11" fillId="0" borderId="18" xfId="21" applyFont="1" applyBorder="1" applyAlignment="1">
      <alignment/>
    </xf>
    <xf numFmtId="43" fontId="11" fillId="3" borderId="0" xfId="21" applyFont="1" applyFill="1" applyAlignment="1">
      <alignment/>
    </xf>
    <xf numFmtId="0" fontId="11" fillId="0" borderId="0" xfId="0" applyFont="1" applyAlignment="1">
      <alignment/>
    </xf>
    <xf numFmtId="43" fontId="11" fillId="3" borderId="0" xfId="0" applyNumberFormat="1" applyFont="1" applyFill="1" applyAlignment="1">
      <alignment/>
    </xf>
    <xf numFmtId="43" fontId="11" fillId="4" borderId="0" xfId="0" applyNumberFormat="1" applyFont="1" applyFill="1" applyAlignment="1">
      <alignment/>
    </xf>
    <xf numFmtId="43" fontId="11" fillId="4" borderId="0" xfId="21" applyFont="1" applyFill="1" applyAlignment="1">
      <alignment/>
    </xf>
    <xf numFmtId="43" fontId="11" fillId="0" borderId="18" xfId="0" applyNumberFormat="1" applyFont="1" applyBorder="1" applyAlignment="1">
      <alignment/>
    </xf>
    <xf numFmtId="0" fontId="11" fillId="0" borderId="15" xfId="0" applyFont="1" applyBorder="1" applyAlignment="1">
      <alignment/>
    </xf>
    <xf numFmtId="0" fontId="11" fillId="0" borderId="0" xfId="0" applyFont="1" applyBorder="1" applyAlignment="1">
      <alignment/>
    </xf>
    <xf numFmtId="0" fontId="19" fillId="0" borderId="0" xfId="0" applyFont="1" applyAlignment="1">
      <alignment horizontal="centerContinuous"/>
    </xf>
    <xf numFmtId="43" fontId="2" fillId="0" borderId="0" xfId="21" applyFont="1" applyAlignment="1">
      <alignment/>
    </xf>
    <xf numFmtId="43" fontId="2" fillId="0" borderId="18" xfId="21" applyFont="1" applyBorder="1" applyAlignment="1">
      <alignment/>
    </xf>
    <xf numFmtId="43" fontId="2" fillId="0" borderId="9" xfId="21" applyFont="1" applyBorder="1" applyAlignment="1">
      <alignment/>
    </xf>
    <xf numFmtId="43" fontId="2" fillId="0" borderId="0" xfId="21" applyFont="1" applyFill="1" applyBorder="1" applyAlignment="1">
      <alignment/>
    </xf>
    <xf numFmtId="43" fontId="2" fillId="0" borderId="18" xfId="21" applyFont="1" applyFill="1" applyBorder="1" applyAlignment="1">
      <alignment/>
    </xf>
    <xf numFmtId="43" fontId="2" fillId="0" borderId="0" xfId="0" applyNumberFormat="1" applyFont="1" applyFill="1" applyBorder="1" applyAlignment="1">
      <alignment/>
    </xf>
    <xf numFmtId="43" fontId="2" fillId="4" borderId="0" xfId="0" applyNumberFormat="1" applyFont="1" applyFill="1" applyAlignment="1">
      <alignment/>
    </xf>
    <xf numFmtId="43" fontId="2" fillId="4" borderId="0" xfId="21" applyFont="1" applyFill="1" applyAlignment="1">
      <alignment/>
    </xf>
    <xf numFmtId="43" fontId="2" fillId="0" borderId="18" xfId="0" applyNumberFormat="1" applyFont="1" applyBorder="1" applyAlignment="1">
      <alignment/>
    </xf>
    <xf numFmtId="0" fontId="2" fillId="0" borderId="15" xfId="0" applyFont="1" applyBorder="1" applyAlignment="1">
      <alignment/>
    </xf>
    <xf numFmtId="0" fontId="2" fillId="0" borderId="14" xfId="0" applyFont="1" applyBorder="1" applyAlignment="1">
      <alignment/>
    </xf>
    <xf numFmtId="43" fontId="2" fillId="0" borderId="14" xfId="21" applyFont="1" applyBorder="1" applyAlignment="1">
      <alignment/>
    </xf>
    <xf numFmtId="179" fontId="14" fillId="0" borderId="0" xfId="0" applyNumberFormat="1" applyFont="1" applyBorder="1" applyAlignment="1" applyProtection="1">
      <alignment vertical="center" wrapText="1"/>
      <protection/>
    </xf>
    <xf numFmtId="43" fontId="2" fillId="0" borderId="19" xfId="21" applyFont="1" applyBorder="1" applyAlignment="1">
      <alignment/>
    </xf>
    <xf numFmtId="43" fontId="2" fillId="4" borderId="14" xfId="0" applyNumberFormat="1" applyFont="1" applyFill="1" applyBorder="1" applyAlignment="1">
      <alignment/>
    </xf>
    <xf numFmtId="43" fontId="2" fillId="0" borderId="19" xfId="0" applyNumberFormat="1" applyFont="1" applyBorder="1" applyAlignment="1">
      <alignment/>
    </xf>
    <xf numFmtId="43" fontId="2" fillId="0" borderId="20" xfId="21" applyFont="1" applyBorder="1" applyAlignment="1">
      <alignment/>
    </xf>
    <xf numFmtId="178" fontId="2" fillId="0" borderId="19" xfId="21" applyNumberFormat="1" applyFont="1" applyBorder="1" applyAlignment="1">
      <alignment/>
    </xf>
    <xf numFmtId="43" fontId="2" fillId="0" borderId="14" xfId="21" applyFont="1" applyFill="1" applyBorder="1" applyAlignment="1">
      <alignment/>
    </xf>
    <xf numFmtId="43" fontId="2" fillId="0" borderId="19" xfId="21" applyFont="1" applyFill="1" applyBorder="1" applyAlignment="1">
      <alignment/>
    </xf>
    <xf numFmtId="43" fontId="2" fillId="0" borderId="14" xfId="0" applyNumberFormat="1" applyFont="1" applyFill="1" applyBorder="1" applyAlignment="1">
      <alignment/>
    </xf>
    <xf numFmtId="0" fontId="2" fillId="0" borderId="17" xfId="0" applyFont="1" applyBorder="1" applyAlignment="1">
      <alignment/>
    </xf>
    <xf numFmtId="0" fontId="0" fillId="0" borderId="18" xfId="0" applyBorder="1" applyAlignment="1">
      <alignment/>
    </xf>
    <xf numFmtId="0" fontId="2" fillId="0" borderId="18" xfId="0" applyFont="1" applyBorder="1" applyAlignment="1" quotePrefix="1">
      <alignment/>
    </xf>
    <xf numFmtId="43" fontId="20" fillId="0" borderId="18" xfId="21" applyFont="1" applyBorder="1" applyAlignment="1">
      <alignment/>
    </xf>
    <xf numFmtId="0" fontId="1" fillId="0" borderId="0" xfId="0" applyFont="1" applyAlignment="1">
      <alignment/>
    </xf>
    <xf numFmtId="0" fontId="21" fillId="0" borderId="0" xfId="0" applyFont="1" applyAlignment="1">
      <alignment/>
    </xf>
    <xf numFmtId="43" fontId="14" fillId="0" borderId="0" xfId="21" applyFont="1" applyAlignment="1">
      <alignment/>
    </xf>
    <xf numFmtId="0" fontId="2" fillId="0" borderId="0" xfId="0" applyFont="1" applyAlignment="1">
      <alignment wrapText="1"/>
    </xf>
    <xf numFmtId="179" fontId="20" fillId="0" borderId="0" xfId="0" applyNumberFormat="1" applyFont="1" applyBorder="1" applyAlignment="1" applyProtection="1">
      <alignment horizontal="left" vertical="center" wrapText="1"/>
      <protection/>
    </xf>
    <xf numFmtId="180" fontId="23" fillId="0" borderId="0" xfId="0" applyNumberFormat="1" applyFont="1" applyFill="1" applyBorder="1" applyAlignment="1" applyProtection="1">
      <alignment vertical="justify"/>
      <protection/>
    </xf>
    <xf numFmtId="180" fontId="24" fillId="0" borderId="0" xfId="0" applyNumberFormat="1" applyFont="1" applyFill="1" applyBorder="1" applyAlignment="1" applyProtection="1">
      <alignment horizontal="right" vertical="justify"/>
      <protection/>
    </xf>
    <xf numFmtId="0" fontId="25" fillId="0" borderId="0" xfId="0" applyFont="1" applyFill="1" applyBorder="1" applyAlignment="1">
      <alignment vertical="distributed" wrapText="1"/>
    </xf>
    <xf numFmtId="180" fontId="26" fillId="0" borderId="0" xfId="0" applyNumberFormat="1" applyFont="1" applyFill="1" applyBorder="1" applyAlignment="1" applyProtection="1">
      <alignment horizontal="right" vertical="justify"/>
      <protection/>
    </xf>
    <xf numFmtId="0" fontId="27" fillId="0" borderId="0" xfId="0" applyFont="1" applyAlignment="1">
      <alignment horizontal="right"/>
    </xf>
    <xf numFmtId="0" fontId="27" fillId="0" borderId="0" xfId="0" applyFont="1" applyAlignment="1">
      <alignment horizontal="left"/>
    </xf>
    <xf numFmtId="0" fontId="28" fillId="0" borderId="0" xfId="0" applyFont="1" applyAlignment="1">
      <alignment horizontal="right" vertical="top"/>
    </xf>
    <xf numFmtId="0" fontId="29" fillId="0" borderId="0" xfId="0" applyFont="1" applyAlignment="1">
      <alignment horizontal="left" vertical="top"/>
    </xf>
    <xf numFmtId="0" fontId="0" fillId="0" borderId="12" xfId="0" applyBorder="1" applyAlignment="1">
      <alignment horizontal="center" vertical="center"/>
    </xf>
    <xf numFmtId="0" fontId="0" fillId="0" borderId="0" xfId="0" applyAlignment="1">
      <alignment horizontal="right"/>
    </xf>
    <xf numFmtId="0" fontId="2" fillId="0" borderId="0" xfId="0" applyFont="1" applyAlignment="1">
      <alignment horizontal="center"/>
    </xf>
    <xf numFmtId="176" fontId="2" fillId="0" borderId="0" xfId="0" applyNumberFormat="1" applyFont="1" applyAlignment="1">
      <alignment horizontal="center"/>
    </xf>
    <xf numFmtId="0" fontId="0" fillId="0" borderId="0" xfId="0" applyAlignment="1">
      <alignment horizontal="center"/>
    </xf>
    <xf numFmtId="0" fontId="30" fillId="0" borderId="13" xfId="0" applyFont="1" applyBorder="1" applyAlignment="1">
      <alignment/>
    </xf>
    <xf numFmtId="0" fontId="30" fillId="0" borderId="0" xfId="0" applyFont="1" applyBorder="1" applyAlignment="1">
      <alignment/>
    </xf>
    <xf numFmtId="0" fontId="30" fillId="0" borderId="0" xfId="0" applyFont="1" applyAlignment="1">
      <alignment/>
    </xf>
    <xf numFmtId="0" fontId="32" fillId="0" borderId="0" xfId="0" applyFont="1" applyAlignment="1">
      <alignment/>
    </xf>
    <xf numFmtId="0" fontId="0" fillId="0" borderId="0" xfId="0" applyAlignment="1">
      <alignment wrapText="1"/>
    </xf>
    <xf numFmtId="0" fontId="7" fillId="0" borderId="0" xfId="0" applyFont="1" applyAlignment="1">
      <alignment/>
    </xf>
    <xf numFmtId="0" fontId="14" fillId="0" borderId="0" xfId="0" applyFont="1" applyAlignment="1">
      <alignment/>
    </xf>
    <xf numFmtId="176" fontId="34" fillId="0" borderId="12" xfId="0" applyNumberFormat="1" applyFont="1" applyBorder="1" applyAlignment="1">
      <alignment horizontal="right"/>
    </xf>
    <xf numFmtId="176" fontId="34" fillId="0" borderId="21" xfId="0" applyNumberFormat="1" applyFont="1" applyBorder="1" applyAlignment="1">
      <alignment horizontal="right"/>
    </xf>
    <xf numFmtId="176" fontId="35" fillId="0" borderId="12" xfId="0" applyNumberFormat="1" applyFont="1" applyBorder="1" applyAlignment="1">
      <alignment horizontal="right"/>
    </xf>
    <xf numFmtId="176" fontId="35" fillId="0" borderId="22" xfId="0" applyNumberFormat="1" applyFont="1" applyBorder="1" applyAlignment="1">
      <alignment horizontal="right"/>
    </xf>
    <xf numFmtId="176" fontId="34" fillId="0" borderId="12" xfId="0" applyNumberFormat="1" applyFont="1" applyBorder="1" applyAlignment="1">
      <alignment horizontal="right" vertical="center"/>
    </xf>
    <xf numFmtId="176" fontId="34" fillId="0" borderId="22" xfId="0" applyNumberFormat="1" applyFont="1" applyBorder="1" applyAlignment="1">
      <alignment horizontal="right" vertical="center"/>
    </xf>
    <xf numFmtId="177" fontId="35" fillId="0" borderId="12" xfId="0" applyNumberFormat="1" applyFont="1" applyBorder="1" applyAlignment="1">
      <alignment horizontal="right"/>
    </xf>
    <xf numFmtId="177" fontId="35" fillId="0" borderId="22" xfId="0" applyNumberFormat="1" applyFont="1" applyBorder="1" applyAlignment="1">
      <alignment horizontal="right"/>
    </xf>
    <xf numFmtId="177" fontId="34" fillId="0" borderId="12" xfId="0" applyNumberFormat="1" applyFont="1" applyBorder="1" applyAlignment="1">
      <alignment horizontal="right"/>
    </xf>
    <xf numFmtId="177" fontId="34" fillId="0" borderId="22" xfId="0" applyNumberFormat="1" applyFont="1" applyBorder="1" applyAlignment="1">
      <alignment horizontal="right"/>
    </xf>
    <xf numFmtId="176" fontId="34" fillId="0" borderId="23" xfId="0" applyNumberFormat="1" applyFont="1" applyBorder="1" applyAlignment="1">
      <alignment horizontal="right"/>
    </xf>
    <xf numFmtId="176" fontId="34" fillId="0" borderId="24" xfId="0" applyNumberFormat="1" applyFont="1" applyBorder="1" applyAlignment="1">
      <alignment horizontal="right"/>
    </xf>
    <xf numFmtId="176" fontId="34" fillId="0" borderId="25" xfId="0" applyNumberFormat="1" applyFont="1" applyBorder="1" applyAlignment="1">
      <alignment horizontal="right"/>
    </xf>
    <xf numFmtId="0" fontId="9" fillId="0" borderId="12" xfId="0" applyFont="1" applyBorder="1" applyAlignment="1">
      <alignment horizontal="center"/>
    </xf>
    <xf numFmtId="0" fontId="9" fillId="0" borderId="12" xfId="0" applyFont="1" applyBorder="1" applyAlignment="1">
      <alignment horizontal="center" vertical="center"/>
    </xf>
    <xf numFmtId="0" fontId="9" fillId="0" borderId="23" xfId="0" applyFont="1" applyBorder="1" applyAlignment="1">
      <alignment horizontal="center"/>
    </xf>
    <xf numFmtId="0" fontId="18" fillId="0" borderId="0" xfId="0" applyFont="1" applyFill="1" applyAlignment="1">
      <alignment vertical="center"/>
    </xf>
    <xf numFmtId="0" fontId="18" fillId="5" borderId="26" xfId="0" applyFont="1" applyFill="1" applyBorder="1" applyAlignment="1">
      <alignment vertical="center"/>
    </xf>
    <xf numFmtId="0" fontId="11" fillId="5" borderId="26" xfId="0" applyFont="1" applyFill="1" applyBorder="1" applyAlignment="1">
      <alignment vertical="center"/>
    </xf>
    <xf numFmtId="0" fontId="18" fillId="5" borderId="27" xfId="0" applyFont="1" applyFill="1" applyBorder="1" applyAlignment="1">
      <alignment vertical="center"/>
    </xf>
    <xf numFmtId="0" fontId="2" fillId="5" borderId="26" xfId="0" applyFont="1" applyFill="1" applyBorder="1" applyAlignment="1">
      <alignment vertical="center"/>
    </xf>
    <xf numFmtId="0" fontId="18" fillId="5" borderId="28" xfId="0" applyFont="1" applyFill="1" applyBorder="1" applyAlignment="1">
      <alignment vertical="center"/>
    </xf>
    <xf numFmtId="0" fontId="2" fillId="5" borderId="28" xfId="0" applyFont="1" applyFill="1" applyBorder="1" applyAlignment="1">
      <alignment vertical="center"/>
    </xf>
    <xf numFmtId="43" fontId="14" fillId="0" borderId="0" xfId="21" applyFont="1" applyFill="1" applyAlignment="1">
      <alignment/>
    </xf>
    <xf numFmtId="43" fontId="11" fillId="0" borderId="14" xfId="21" applyFont="1" applyFill="1" applyBorder="1" applyAlignment="1">
      <alignment/>
    </xf>
    <xf numFmtId="43" fontId="11" fillId="4" borderId="14" xfId="0" applyNumberFormat="1" applyFont="1" applyFill="1" applyBorder="1" applyAlignment="1">
      <alignment/>
    </xf>
    <xf numFmtId="43" fontId="11" fillId="0" borderId="14" xfId="21" applyFont="1" applyBorder="1" applyAlignment="1">
      <alignment/>
    </xf>
    <xf numFmtId="43" fontId="11" fillId="0" borderId="14" xfId="0" applyNumberFormat="1" applyFont="1" applyFill="1" applyBorder="1" applyAlignment="1">
      <alignment/>
    </xf>
    <xf numFmtId="0" fontId="0" fillId="0" borderId="13" xfId="0" applyFill="1" applyBorder="1" applyAlignment="1">
      <alignment/>
    </xf>
    <xf numFmtId="0" fontId="32" fillId="0" borderId="0" xfId="0" applyFont="1" applyBorder="1" applyAlignment="1">
      <alignment/>
    </xf>
    <xf numFmtId="0" fontId="0" fillId="0" borderId="0" xfId="0" applyBorder="1" applyAlignment="1">
      <alignment wrapText="1"/>
    </xf>
    <xf numFmtId="0" fontId="2" fillId="0" borderId="0" xfId="0" applyFont="1" applyBorder="1" applyAlignment="1" quotePrefix="1">
      <alignment/>
    </xf>
    <xf numFmtId="0" fontId="2" fillId="3" borderId="26" xfId="0" applyFont="1" applyFill="1" applyBorder="1" applyAlignment="1">
      <alignment vertical="center"/>
    </xf>
    <xf numFmtId="0" fontId="18" fillId="3" borderId="26" xfId="0" applyFont="1" applyFill="1" applyBorder="1" applyAlignment="1">
      <alignment vertical="center"/>
    </xf>
    <xf numFmtId="0" fontId="2" fillId="3" borderId="28" xfId="0" applyFont="1" applyFill="1" applyBorder="1" applyAlignment="1">
      <alignment vertical="center"/>
    </xf>
    <xf numFmtId="0" fontId="18" fillId="4" borderId="27" xfId="0" applyFont="1" applyFill="1" applyBorder="1" applyAlignment="1">
      <alignment vertical="center"/>
    </xf>
    <xf numFmtId="0" fontId="2" fillId="4" borderId="26" xfId="0" applyFont="1" applyFill="1" applyBorder="1" applyAlignment="1">
      <alignment vertical="center"/>
    </xf>
    <xf numFmtId="0" fontId="18" fillId="4" borderId="26" xfId="0" applyFont="1" applyFill="1" applyBorder="1" applyAlignment="1">
      <alignment vertical="center"/>
    </xf>
    <xf numFmtId="0" fontId="2" fillId="4" borderId="28" xfId="0" applyFont="1" applyFill="1" applyBorder="1" applyAlignment="1">
      <alignment vertical="center"/>
    </xf>
    <xf numFmtId="0" fontId="2" fillId="4" borderId="27" xfId="0" applyFont="1" applyFill="1" applyBorder="1" applyAlignment="1">
      <alignment horizontal="left" vertical="center" indent="1"/>
    </xf>
    <xf numFmtId="43" fontId="13" fillId="0" borderId="0" xfId="0" applyNumberFormat="1" applyFont="1" applyAlignment="1">
      <alignment/>
    </xf>
    <xf numFmtId="39" fontId="39" fillId="0" borderId="0" xfId="20">
      <alignment/>
      <protection/>
    </xf>
    <xf numFmtId="39" fontId="39" fillId="0" borderId="0" xfId="20" applyAlignment="1" applyProtection="1">
      <alignment horizontal="left"/>
      <protection/>
    </xf>
    <xf numFmtId="39" fontId="43" fillId="0" borderId="0" xfId="20" applyFont="1">
      <alignment/>
      <protection/>
    </xf>
    <xf numFmtId="39" fontId="1" fillId="0" borderId="0" xfId="20" applyFont="1" applyAlignment="1" applyProtection="1">
      <alignment horizontal="left"/>
      <protection/>
    </xf>
    <xf numFmtId="39" fontId="43" fillId="0" borderId="0" xfId="20" applyFont="1" applyAlignment="1" applyProtection="1">
      <alignment horizontal="center" vertical="top"/>
      <protection/>
    </xf>
    <xf numFmtId="39" fontId="43" fillId="0" borderId="0" xfId="20" applyFont="1" applyAlignment="1">
      <alignment horizontal="centerContinuous"/>
      <protection/>
    </xf>
    <xf numFmtId="39" fontId="44" fillId="0" borderId="0" xfId="20" applyFont="1" applyAlignment="1">
      <alignment horizontal="right"/>
      <protection/>
    </xf>
    <xf numFmtId="39" fontId="43" fillId="0" borderId="0" xfId="20" applyFont="1" applyAlignment="1" applyProtection="1">
      <alignment horizontal="centerContinuous" vertical="top"/>
      <protection/>
    </xf>
    <xf numFmtId="189" fontId="20" fillId="0" borderId="22" xfId="20" applyNumberFormat="1" applyFont="1" applyBorder="1" applyAlignment="1" applyProtection="1">
      <alignment vertical="center"/>
      <protection/>
    </xf>
    <xf numFmtId="189" fontId="14" fillId="0" borderId="22" xfId="20" applyNumberFormat="1" applyFont="1" applyBorder="1" applyAlignment="1" applyProtection="1">
      <alignment vertical="center"/>
      <protection/>
    </xf>
    <xf numFmtId="189" fontId="14" fillId="0" borderId="25" xfId="20" applyNumberFormat="1" applyFont="1" applyBorder="1" applyAlignment="1" applyProtection="1">
      <alignment vertical="center"/>
      <protection/>
    </xf>
    <xf numFmtId="43" fontId="20" fillId="6" borderId="0" xfId="21" applyFont="1" applyFill="1" applyAlignment="1">
      <alignment vertical="center"/>
    </xf>
    <xf numFmtId="43" fontId="20" fillId="6" borderId="0" xfId="21" applyFont="1" applyFill="1" applyAlignment="1">
      <alignment/>
    </xf>
    <xf numFmtId="43" fontId="20" fillId="0" borderId="0" xfId="21" applyFont="1" applyFill="1" applyAlignment="1">
      <alignment vertical="center"/>
    </xf>
    <xf numFmtId="39" fontId="48" fillId="0" borderId="0" xfId="20" applyFont="1" applyAlignment="1" applyProtection="1">
      <alignment horizontal="center"/>
      <protection/>
    </xf>
    <xf numFmtId="39" fontId="39" fillId="0" borderId="0" xfId="20" applyAlignment="1">
      <alignment horizontal="centerContinuous"/>
      <protection/>
    </xf>
    <xf numFmtId="39" fontId="43" fillId="0" borderId="0" xfId="20" applyFont="1" applyAlignment="1" applyProtection="1">
      <alignment horizontal="centerContinuous"/>
      <protection/>
    </xf>
    <xf numFmtId="0" fontId="2" fillId="0" borderId="0" xfId="19" applyAlignment="1">
      <alignment vertical="center"/>
      <protection/>
    </xf>
    <xf numFmtId="0" fontId="0" fillId="0" borderId="29" xfId="19" applyFont="1" applyBorder="1" applyAlignment="1">
      <alignment horizontal="center" vertical="center"/>
      <protection/>
    </xf>
    <xf numFmtId="0" fontId="0" fillId="0" borderId="30" xfId="19" applyFont="1" applyBorder="1" applyAlignment="1">
      <alignment horizontal="center" vertical="center" wrapText="1"/>
      <protection/>
    </xf>
    <xf numFmtId="0" fontId="45" fillId="0" borderId="12" xfId="19" applyFont="1" applyBorder="1" applyAlignment="1">
      <alignment horizontal="center" vertical="center"/>
      <protection/>
    </xf>
    <xf numFmtId="181" fontId="20" fillId="0" borderId="31" xfId="23" applyFont="1" applyBorder="1" applyAlignment="1">
      <alignment horizontal="center" vertical="center"/>
    </xf>
    <xf numFmtId="181" fontId="20" fillId="0" borderId="32" xfId="23" applyFont="1" applyBorder="1" applyAlignment="1">
      <alignment horizontal="center" vertical="center"/>
    </xf>
    <xf numFmtId="43" fontId="2" fillId="0" borderId="0" xfId="19" applyNumberFormat="1" applyAlignment="1">
      <alignment vertical="center"/>
      <protection/>
    </xf>
    <xf numFmtId="0" fontId="46" fillId="0" borderId="12" xfId="19" applyFont="1" applyBorder="1" applyAlignment="1">
      <alignment vertical="center"/>
      <protection/>
    </xf>
    <xf numFmtId="181" fontId="14" fillId="0" borderId="31" xfId="23" applyFont="1" applyBorder="1" applyAlignment="1">
      <alignment vertical="center"/>
    </xf>
    <xf numFmtId="0" fontId="46" fillId="0" borderId="12" xfId="19" applyFont="1" applyBorder="1" applyAlignment="1">
      <alignment vertical="center" wrapText="1"/>
      <protection/>
    </xf>
    <xf numFmtId="178" fontId="14" fillId="0" borderId="22" xfId="23" applyNumberFormat="1" applyFont="1" applyBorder="1" applyAlignment="1">
      <alignment vertical="center"/>
    </xf>
    <xf numFmtId="181" fontId="14" fillId="0" borderId="22" xfId="23" applyFont="1" applyBorder="1" applyAlignment="1">
      <alignment vertical="center"/>
    </xf>
    <xf numFmtId="0" fontId="2" fillId="0" borderId="0" xfId="19" applyFill="1" applyAlignment="1">
      <alignment vertical="center"/>
      <protection/>
    </xf>
    <xf numFmtId="0" fontId="46" fillId="0" borderId="12" xfId="19" applyFont="1" applyFill="1" applyBorder="1" applyAlignment="1">
      <alignment vertical="center"/>
      <protection/>
    </xf>
    <xf numFmtId="181" fontId="14" fillId="0" borderId="31" xfId="23" applyFont="1" applyFill="1" applyBorder="1" applyAlignment="1">
      <alignment vertical="center"/>
    </xf>
    <xf numFmtId="189" fontId="14" fillId="0" borderId="22" xfId="20" applyNumberFormat="1" applyFont="1" applyFill="1" applyBorder="1" applyAlignment="1" applyProtection="1">
      <alignment vertical="center"/>
      <protection/>
    </xf>
    <xf numFmtId="178" fontId="14" fillId="0" borderId="22" xfId="23" applyNumberFormat="1" applyFont="1" applyFill="1" applyBorder="1" applyAlignment="1">
      <alignment vertical="center"/>
    </xf>
    <xf numFmtId="43" fontId="2" fillId="0" borderId="0" xfId="19" applyNumberFormat="1" applyFill="1" applyAlignment="1">
      <alignment vertical="center"/>
      <protection/>
    </xf>
    <xf numFmtId="0" fontId="2" fillId="0" borderId="0" xfId="19" applyFont="1" applyFill="1" applyAlignment="1">
      <alignment vertical="center"/>
      <protection/>
    </xf>
    <xf numFmtId="43" fontId="2" fillId="0" borderId="0" xfId="19" applyNumberFormat="1" applyFont="1" applyFill="1" applyAlignment="1">
      <alignment vertical="center"/>
      <protection/>
    </xf>
    <xf numFmtId="0" fontId="46" fillId="0" borderId="12" xfId="19" applyFont="1" applyFill="1" applyBorder="1" applyAlignment="1">
      <alignment vertical="center" wrapText="1"/>
      <protection/>
    </xf>
    <xf numFmtId="181" fontId="14" fillId="0" borderId="22" xfId="23" applyFont="1" applyFill="1" applyBorder="1" applyAlignment="1">
      <alignment vertical="center"/>
    </xf>
    <xf numFmtId="178" fontId="14" fillId="0" borderId="0" xfId="23" applyNumberFormat="1" applyFont="1" applyFill="1" applyAlignment="1">
      <alignment vertical="center"/>
    </xf>
    <xf numFmtId="178" fontId="14" fillId="0" borderId="0" xfId="23" applyNumberFormat="1" applyFont="1" applyAlignment="1">
      <alignment vertical="center"/>
    </xf>
    <xf numFmtId="178" fontId="14" fillId="0" borderId="0" xfId="23" applyNumberFormat="1" applyFont="1" applyBorder="1" applyAlignment="1">
      <alignment vertical="center"/>
    </xf>
    <xf numFmtId="0" fontId="46" fillId="0" borderId="23" xfId="19" applyFont="1" applyBorder="1" applyAlignment="1">
      <alignment vertical="center"/>
      <protection/>
    </xf>
    <xf numFmtId="181" fontId="14" fillId="0" borderId="24" xfId="23" applyFont="1" applyBorder="1" applyAlignment="1">
      <alignment vertical="center"/>
    </xf>
    <xf numFmtId="0" fontId="46" fillId="0" borderId="23" xfId="19" applyFont="1" applyBorder="1" applyAlignment="1">
      <alignment vertical="center" wrapText="1"/>
      <protection/>
    </xf>
    <xf numFmtId="178" fontId="14" fillId="0" borderId="30" xfId="23" applyNumberFormat="1" applyFont="1" applyBorder="1" applyAlignment="1">
      <alignment vertical="center"/>
    </xf>
    <xf numFmtId="0" fontId="2" fillId="0" borderId="0" xfId="19">
      <alignment/>
      <protection/>
    </xf>
    <xf numFmtId="0" fontId="2" fillId="3" borderId="27" xfId="0" applyFont="1" applyFill="1" applyBorder="1" applyAlignment="1">
      <alignment horizontal="left" vertical="center"/>
    </xf>
    <xf numFmtId="0" fontId="31" fillId="4" borderId="27" xfId="0" applyFont="1" applyFill="1" applyBorder="1" applyAlignment="1">
      <alignment horizontal="left" vertical="center"/>
    </xf>
    <xf numFmtId="4" fontId="2" fillId="0" borderId="20" xfId="21" applyNumberFormat="1" applyFont="1" applyBorder="1" applyAlignment="1">
      <alignment/>
    </xf>
    <xf numFmtId="4" fontId="2" fillId="0" borderId="14" xfId="21" applyNumberFormat="1" applyFont="1" applyBorder="1" applyAlignment="1">
      <alignment/>
    </xf>
    <xf numFmtId="177" fontId="34" fillId="0" borderId="12" xfId="0" applyNumberFormat="1" applyFont="1" applyBorder="1" applyAlignment="1">
      <alignment horizontal="right" vertical="center"/>
    </xf>
    <xf numFmtId="176" fontId="16" fillId="0" borderId="0" xfId="0" applyNumberFormat="1" applyFont="1" applyAlignment="1">
      <alignment/>
    </xf>
    <xf numFmtId="0" fontId="2" fillId="0" borderId="0" xfId="0" applyFont="1" applyAlignment="1">
      <alignment/>
    </xf>
    <xf numFmtId="177" fontId="34" fillId="0" borderId="24" xfId="0" applyNumberFormat="1" applyFont="1" applyBorder="1" applyAlignment="1">
      <alignment horizontal="right"/>
    </xf>
    <xf numFmtId="0" fontId="6" fillId="0" borderId="12" xfId="0" applyFont="1" applyBorder="1" applyAlignment="1">
      <alignment horizontal="distributed"/>
    </xf>
    <xf numFmtId="0" fontId="0" fillId="0" borderId="32" xfId="0" applyBorder="1" applyAlignment="1">
      <alignment horizontal="center" vertical="center"/>
    </xf>
    <xf numFmtId="0" fontId="0" fillId="0" borderId="6" xfId="0" applyFont="1" applyBorder="1" applyAlignment="1">
      <alignment horizontal="center" vertical="center"/>
    </xf>
    <xf numFmtId="0" fontId="0" fillId="0" borderId="33" xfId="0" applyFont="1" applyBorder="1" applyAlignment="1">
      <alignment horizontal="center" vertical="center"/>
    </xf>
    <xf numFmtId="0" fontId="0" fillId="0" borderId="18"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3" xfId="0" applyBorder="1" applyAlignment="1">
      <alignment wrapText="1"/>
    </xf>
    <xf numFmtId="0" fontId="0" fillId="0" borderId="0" xfId="0" applyBorder="1" applyAlignment="1">
      <alignment/>
    </xf>
    <xf numFmtId="0" fontId="0" fillId="0" borderId="14" xfId="0" applyBorder="1" applyAlignment="1">
      <alignment/>
    </xf>
    <xf numFmtId="0" fontId="0" fillId="0" borderId="2" xfId="19" applyFont="1" applyBorder="1" applyAlignment="1">
      <alignment horizontal="center" vertical="center"/>
      <protection/>
    </xf>
    <xf numFmtId="0" fontId="0" fillId="0" borderId="23" xfId="19" applyFont="1" applyBorder="1" applyAlignment="1">
      <alignment horizontal="center" vertical="center"/>
      <protection/>
    </xf>
    <xf numFmtId="0" fontId="0" fillId="0" borderId="34" xfId="19" applyFont="1" applyBorder="1" applyAlignment="1">
      <alignment horizontal="center" vertical="center"/>
      <protection/>
    </xf>
    <xf numFmtId="0" fontId="0" fillId="0" borderId="24" xfId="19" applyFont="1" applyBorder="1" applyAlignment="1">
      <alignment horizontal="center" vertical="center"/>
      <protection/>
    </xf>
    <xf numFmtId="0" fontId="0" fillId="0" borderId="32" xfId="19" applyFont="1" applyBorder="1" applyAlignment="1">
      <alignment horizontal="center" vertical="center"/>
      <protection/>
    </xf>
    <xf numFmtId="0" fontId="0" fillId="0" borderId="25" xfId="19" applyFont="1" applyBorder="1" applyAlignment="1">
      <alignment horizontal="center" vertical="center"/>
      <protection/>
    </xf>
    <xf numFmtId="0" fontId="0" fillId="0" borderId="3" xfId="19" applyFont="1" applyBorder="1" applyAlignment="1">
      <alignment horizontal="center" vertical="center"/>
      <protection/>
    </xf>
    <xf numFmtId="0" fontId="0" fillId="0" borderId="5" xfId="19" applyFont="1" applyBorder="1" applyAlignment="1">
      <alignment horizontal="center" vertical="center"/>
      <protection/>
    </xf>
    <xf numFmtId="0" fontId="42" fillId="0" borderId="0" xfId="19" applyFont="1" applyAlignment="1" applyProtection="1">
      <alignment horizontal="center"/>
      <protection/>
    </xf>
    <xf numFmtId="39" fontId="41" fillId="0" borderId="0" xfId="20" applyFont="1" applyAlignment="1" applyProtection="1">
      <alignment horizontal="center"/>
      <protection/>
    </xf>
  </cellXfs>
  <cellStyles count="16">
    <cellStyle name="Normal" xfId="0"/>
    <cellStyle name="eng" xfId="15"/>
    <cellStyle name="lu" xfId="16"/>
    <cellStyle name="Normal - Style1" xfId="17"/>
    <cellStyle name="Normal_Basic Assumptions" xfId="18"/>
    <cellStyle name="一般_95信託基金收支" xfId="19"/>
    <cellStyle name="一般_A-FUN01" xfId="20"/>
    <cellStyle name="Comma" xfId="21"/>
    <cellStyle name="Comma [0]" xfId="22"/>
    <cellStyle name="千分位_95信託基金收支" xfId="23"/>
    <cellStyle name="Percent" xfId="24"/>
    <cellStyle name="Currency" xfId="25"/>
    <cellStyle name="Currency [0]" xfId="26"/>
    <cellStyle name="貨幣[0]_Apply" xfId="27"/>
    <cellStyle name="Hyperlink"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1</xdr:col>
      <xdr:colOff>733425</xdr:colOff>
      <xdr:row>1</xdr:row>
      <xdr:rowOff>323850</xdr:rowOff>
    </xdr:to>
    <xdr:sp>
      <xdr:nvSpPr>
        <xdr:cNvPr id="1" name="TextBox 1"/>
        <xdr:cNvSpPr txBox="1">
          <a:spLocks noChangeArrowheads="1"/>
        </xdr:cNvSpPr>
      </xdr:nvSpPr>
      <xdr:spPr>
        <a:xfrm>
          <a:off x="123825" y="409575"/>
          <a:ext cx="704850" cy="219075"/>
        </a:xfrm>
        <a:prstGeom prst="rect">
          <a:avLst/>
        </a:prstGeom>
        <a:solidFill>
          <a:srgbClr val="FFFFFF"/>
        </a:solidFill>
        <a:ln w="9525" cmpd="sng">
          <a:noFill/>
        </a:ln>
      </xdr:spPr>
      <xdr:txBody>
        <a:bodyPr vertOverflow="clip" wrap="square"/>
        <a:p>
          <a:pPr algn="l">
            <a:defRPr/>
          </a:pPr>
          <a:r>
            <a:rPr lang="en-US" cap="none" u="none" baseline="0">
              <a:latin typeface="細明體"/>
              <a:ea typeface="細明體"/>
              <a:cs typeface="細明體"/>
            </a:rPr>
            <a:t/>
          </a:r>
        </a:p>
      </xdr:txBody>
    </xdr:sp>
    <xdr:clientData/>
  </xdr:twoCellAnchor>
  <xdr:twoCellAnchor>
    <xdr:from>
      <xdr:col>9</xdr:col>
      <xdr:colOff>885825</xdr:colOff>
      <xdr:row>1</xdr:row>
      <xdr:rowOff>19050</xdr:rowOff>
    </xdr:from>
    <xdr:to>
      <xdr:col>9</xdr:col>
      <xdr:colOff>1190625</xdr:colOff>
      <xdr:row>1</xdr:row>
      <xdr:rowOff>238125</xdr:rowOff>
    </xdr:to>
    <xdr:sp>
      <xdr:nvSpPr>
        <xdr:cNvPr id="2" name="TextBox 2"/>
        <xdr:cNvSpPr txBox="1">
          <a:spLocks noChangeArrowheads="1"/>
        </xdr:cNvSpPr>
      </xdr:nvSpPr>
      <xdr:spPr>
        <a:xfrm>
          <a:off x="12811125" y="323850"/>
          <a:ext cx="304800" cy="219075"/>
        </a:xfrm>
        <a:prstGeom prst="rect">
          <a:avLst/>
        </a:prstGeom>
        <a:solidFill>
          <a:srgbClr val="FFFFFF"/>
        </a:solidFill>
        <a:ln w="9525" cmpd="sng">
          <a:noFill/>
        </a:ln>
      </xdr:spPr>
      <xdr:txBody>
        <a:bodyPr vertOverflow="clip" wrap="square"/>
        <a:p>
          <a:pPr algn="l">
            <a:defRPr/>
          </a:pPr>
          <a:r>
            <a:rPr lang="en-US" cap="none" u="none" baseline="0">
              <a:latin typeface="細明體"/>
              <a:ea typeface="細明體"/>
              <a:cs typeface="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0"/>
  <sheetViews>
    <sheetView showGridLines="0" tabSelected="1" workbookViewId="0" topLeftCell="A1">
      <selection activeCell="N38" sqref="N38"/>
    </sheetView>
  </sheetViews>
  <sheetFormatPr defaultColWidth="9.00390625" defaultRowHeight="16.5"/>
  <cols>
    <col min="1" max="1" width="24.25390625" style="1" customWidth="1"/>
    <col min="2" max="2" width="13.00390625" style="1" customWidth="1"/>
    <col min="3" max="3" width="12.625" style="1" customWidth="1"/>
    <col min="4" max="5" width="10.00390625" style="1" customWidth="1"/>
    <col min="6" max="7" width="13.25390625" style="1" customWidth="1"/>
    <col min="8" max="8" width="15.875" style="1" customWidth="1"/>
    <col min="9" max="10" width="15.75390625" style="1" customWidth="1"/>
    <col min="11" max="11" width="15.875" style="1" customWidth="1"/>
    <col min="12" max="13" width="16.00390625" style="1" customWidth="1"/>
  </cols>
  <sheetData>
    <row r="1" spans="6:8" s="1" customFormat="1" ht="27.75">
      <c r="F1" s="2"/>
      <c r="G1" s="2" t="s">
        <v>0</v>
      </c>
      <c r="H1" s="3" t="s">
        <v>1</v>
      </c>
    </row>
    <row r="2" spans="6:8" s="1" customFormat="1" ht="36.75">
      <c r="F2" s="4"/>
      <c r="G2" s="93" t="s">
        <v>2</v>
      </c>
      <c r="H2" s="94" t="s">
        <v>3</v>
      </c>
    </row>
    <row r="3" spans="6:13" s="1" customFormat="1" ht="18" thickBot="1">
      <c r="F3" s="5"/>
      <c r="G3" s="95" t="s">
        <v>115</v>
      </c>
      <c r="H3" s="96" t="s">
        <v>78</v>
      </c>
      <c r="M3" s="98" t="s">
        <v>79</v>
      </c>
    </row>
    <row r="4" spans="1:13" s="22" customFormat="1" ht="19.5" customHeight="1">
      <c r="A4" s="6"/>
      <c r="B4" s="7" t="s">
        <v>80</v>
      </c>
      <c r="C4" s="8"/>
      <c r="D4" s="9"/>
      <c r="E4" s="8"/>
      <c r="F4" s="10" t="s">
        <v>4</v>
      </c>
      <c r="G4" s="11"/>
      <c r="H4" s="11"/>
      <c r="I4" s="11"/>
      <c r="J4" s="11"/>
      <c r="K4" s="12"/>
      <c r="L4" s="206" t="s">
        <v>81</v>
      </c>
      <c r="M4" s="207"/>
    </row>
    <row r="5" spans="1:13" s="22" customFormat="1" ht="19.5" customHeight="1">
      <c r="A5" s="97" t="s">
        <v>82</v>
      </c>
      <c r="B5" s="210" t="s">
        <v>83</v>
      </c>
      <c r="C5" s="211"/>
      <c r="D5" s="212" t="s">
        <v>84</v>
      </c>
      <c r="E5" s="213"/>
      <c r="F5" s="15" t="s">
        <v>5</v>
      </c>
      <c r="G5" s="16"/>
      <c r="H5" s="17" t="s">
        <v>85</v>
      </c>
      <c r="I5" s="16"/>
      <c r="J5" s="17" t="s">
        <v>86</v>
      </c>
      <c r="K5" s="16"/>
      <c r="L5" s="208"/>
      <c r="M5" s="209"/>
    </row>
    <row r="6" spans="1:13" s="22" customFormat="1" ht="19.5" customHeight="1">
      <c r="A6" s="18"/>
      <c r="B6" s="19" t="s">
        <v>6</v>
      </c>
      <c r="C6" s="14" t="s">
        <v>87</v>
      </c>
      <c r="D6" s="14" t="s">
        <v>88</v>
      </c>
      <c r="E6" s="14" t="s">
        <v>89</v>
      </c>
      <c r="F6" s="19" t="s">
        <v>6</v>
      </c>
      <c r="G6" s="14" t="s">
        <v>87</v>
      </c>
      <c r="H6" s="19" t="s">
        <v>6</v>
      </c>
      <c r="I6" s="14" t="s">
        <v>87</v>
      </c>
      <c r="J6" s="19" t="s">
        <v>6</v>
      </c>
      <c r="K6" s="14" t="s">
        <v>87</v>
      </c>
      <c r="L6" s="19" t="s">
        <v>6</v>
      </c>
      <c r="M6" s="13" t="s">
        <v>87</v>
      </c>
    </row>
    <row r="7" spans="1:14" s="1" customFormat="1" ht="29.25" customHeight="1">
      <c r="A7" s="122" t="s">
        <v>90</v>
      </c>
      <c r="B7" s="109">
        <f aca="true" t="shared" si="0" ref="B7:K7">SUM(B8:B15)</f>
        <v>5030637369</v>
      </c>
      <c r="C7" s="109">
        <f t="shared" si="0"/>
        <v>5169150177</v>
      </c>
      <c r="D7" s="117">
        <f t="shared" si="0"/>
        <v>-3125887</v>
      </c>
      <c r="E7" s="109">
        <f t="shared" si="0"/>
        <v>0</v>
      </c>
      <c r="F7" s="109">
        <f>SUM(F8:F15)</f>
        <v>24380285324</v>
      </c>
      <c r="G7" s="109">
        <f>SUM(G8:G15)</f>
        <v>23272975009</v>
      </c>
      <c r="H7" s="109">
        <f t="shared" si="0"/>
        <v>3097772021</v>
      </c>
      <c r="I7" s="109">
        <f t="shared" si="0"/>
        <v>2926792458</v>
      </c>
      <c r="J7" s="109">
        <f t="shared" si="0"/>
        <v>967827162</v>
      </c>
      <c r="K7" s="109">
        <f t="shared" si="0"/>
        <v>765848097</v>
      </c>
      <c r="L7" s="109">
        <f aca="true" t="shared" si="1" ref="L7:L31">B7+D7+F7+H7+J7</f>
        <v>33473395989</v>
      </c>
      <c r="M7" s="110">
        <f aca="true" t="shared" si="2" ref="M7:M31">C7+E7+G7+I7+K7</f>
        <v>32134765741</v>
      </c>
      <c r="N7" s="23">
        <f aca="true" t="shared" si="3" ref="N7:N29">SUM(B7:K7)-L7-M7</f>
        <v>0</v>
      </c>
    </row>
    <row r="8" spans="1:14" s="203" customFormat="1" ht="22.5" customHeight="1">
      <c r="A8" s="20" t="s">
        <v>7</v>
      </c>
      <c r="B8" s="111">
        <f>1105127021-727681</f>
        <v>1104399340</v>
      </c>
      <c r="C8" s="111">
        <f>1324235558-718629</f>
        <v>1323516929</v>
      </c>
      <c r="D8" s="115">
        <v>-3125887</v>
      </c>
      <c r="E8" s="111">
        <v>0</v>
      </c>
      <c r="F8" s="115">
        <v>6421574762</v>
      </c>
      <c r="G8" s="115">
        <v>5990535484</v>
      </c>
      <c r="H8" s="111">
        <v>680299278</v>
      </c>
      <c r="I8" s="111">
        <v>680645440</v>
      </c>
      <c r="J8" s="111">
        <v>0</v>
      </c>
      <c r="K8" s="111">
        <v>0</v>
      </c>
      <c r="L8" s="111">
        <f t="shared" si="1"/>
        <v>8203147493</v>
      </c>
      <c r="M8" s="112">
        <f t="shared" si="2"/>
        <v>7994697853</v>
      </c>
      <c r="N8" s="202">
        <f t="shared" si="3"/>
        <v>0</v>
      </c>
    </row>
    <row r="9" spans="1:14" s="1" customFormat="1" ht="22.5" customHeight="1">
      <c r="A9" s="20" t="s">
        <v>160</v>
      </c>
      <c r="B9" s="111">
        <v>0</v>
      </c>
      <c r="C9" s="111">
        <v>0</v>
      </c>
      <c r="D9" s="111">
        <v>0</v>
      </c>
      <c r="E9" s="111">
        <v>0</v>
      </c>
      <c r="F9" s="111">
        <v>3422507438</v>
      </c>
      <c r="G9" s="111">
        <v>3336386660</v>
      </c>
      <c r="H9" s="111">
        <v>0</v>
      </c>
      <c r="I9" s="111">
        <v>0</v>
      </c>
      <c r="J9" s="111">
        <v>0</v>
      </c>
      <c r="K9" s="111">
        <v>0</v>
      </c>
      <c r="L9" s="111">
        <f t="shared" si="1"/>
        <v>3422507438</v>
      </c>
      <c r="M9" s="112">
        <f t="shared" si="2"/>
        <v>3336386660</v>
      </c>
      <c r="N9" s="23">
        <f t="shared" si="3"/>
        <v>0</v>
      </c>
    </row>
    <row r="10" spans="1:14" s="1" customFormat="1" ht="22.5" customHeight="1">
      <c r="A10" s="205" t="s">
        <v>157</v>
      </c>
      <c r="B10" s="111">
        <v>0</v>
      </c>
      <c r="C10" s="111">
        <v>0</v>
      </c>
      <c r="D10" s="111">
        <v>0</v>
      </c>
      <c r="E10" s="111">
        <v>0</v>
      </c>
      <c r="F10" s="111">
        <v>10441550210</v>
      </c>
      <c r="G10" s="111">
        <v>9867186141</v>
      </c>
      <c r="H10" s="111">
        <v>748982796</v>
      </c>
      <c r="I10" s="111">
        <v>613660020</v>
      </c>
      <c r="J10" s="111">
        <v>0</v>
      </c>
      <c r="K10" s="111">
        <v>0</v>
      </c>
      <c r="L10" s="111">
        <f t="shared" si="1"/>
        <v>11190533006</v>
      </c>
      <c r="M10" s="112">
        <f t="shared" si="2"/>
        <v>10480846161</v>
      </c>
      <c r="N10" s="23">
        <f t="shared" si="3"/>
        <v>0</v>
      </c>
    </row>
    <row r="11" spans="1:14" s="1" customFormat="1" ht="22.5" customHeight="1">
      <c r="A11" s="20" t="s">
        <v>8</v>
      </c>
      <c r="B11" s="111">
        <v>3925510348</v>
      </c>
      <c r="C11" s="111">
        <v>3844914619</v>
      </c>
      <c r="D11" s="111">
        <v>0</v>
      </c>
      <c r="E11" s="111">
        <v>0</v>
      </c>
      <c r="F11" s="111">
        <v>3685038392</v>
      </c>
      <c r="G11" s="111">
        <v>3665536668</v>
      </c>
      <c r="H11" s="111">
        <v>1307525296</v>
      </c>
      <c r="I11" s="111">
        <v>1267968662</v>
      </c>
      <c r="J11" s="111">
        <v>0</v>
      </c>
      <c r="K11" s="111">
        <v>0</v>
      </c>
      <c r="L11" s="111">
        <f t="shared" si="1"/>
        <v>8918074036</v>
      </c>
      <c r="M11" s="112">
        <f t="shared" si="2"/>
        <v>8778419949</v>
      </c>
      <c r="N11" s="23">
        <f t="shared" si="3"/>
        <v>0</v>
      </c>
    </row>
    <row r="12" spans="1:14" s="1" customFormat="1" ht="22.5" customHeight="1">
      <c r="A12" s="20" t="s">
        <v>9</v>
      </c>
      <c r="B12" s="111">
        <v>0</v>
      </c>
      <c r="C12" s="111">
        <v>0</v>
      </c>
      <c r="D12" s="111">
        <v>0</v>
      </c>
      <c r="E12" s="111">
        <v>0</v>
      </c>
      <c r="F12" s="111">
        <v>0</v>
      </c>
      <c r="G12" s="111">
        <v>0</v>
      </c>
      <c r="H12" s="111">
        <v>50415</v>
      </c>
      <c r="I12" s="111">
        <v>59119</v>
      </c>
      <c r="J12" s="111">
        <v>0</v>
      </c>
      <c r="K12" s="111">
        <v>0</v>
      </c>
      <c r="L12" s="111">
        <f t="shared" si="1"/>
        <v>50415</v>
      </c>
      <c r="M12" s="112">
        <f t="shared" si="2"/>
        <v>59119</v>
      </c>
      <c r="N12" s="23">
        <f t="shared" si="3"/>
        <v>0</v>
      </c>
    </row>
    <row r="13" spans="1:14" s="1" customFormat="1" ht="22.5" customHeight="1">
      <c r="A13" s="20" t="s">
        <v>10</v>
      </c>
      <c r="B13" s="111">
        <v>0</v>
      </c>
      <c r="C13" s="111">
        <v>0</v>
      </c>
      <c r="D13" s="111">
        <v>0</v>
      </c>
      <c r="E13" s="111">
        <v>0</v>
      </c>
      <c r="F13" s="111">
        <v>86574823</v>
      </c>
      <c r="G13" s="111">
        <v>93008301</v>
      </c>
      <c r="H13" s="111">
        <v>1928640</v>
      </c>
      <c r="I13" s="111">
        <v>1718481</v>
      </c>
      <c r="J13" s="111">
        <v>0</v>
      </c>
      <c r="K13" s="111">
        <v>0</v>
      </c>
      <c r="L13" s="111">
        <f t="shared" si="1"/>
        <v>88503463</v>
      </c>
      <c r="M13" s="112">
        <f t="shared" si="2"/>
        <v>94726782</v>
      </c>
      <c r="N13" s="23">
        <f t="shared" si="3"/>
        <v>0</v>
      </c>
    </row>
    <row r="14" spans="1:14" s="1" customFormat="1" ht="22.5" customHeight="1">
      <c r="A14" s="20" t="s">
        <v>91</v>
      </c>
      <c r="B14" s="111">
        <v>0</v>
      </c>
      <c r="C14" s="111">
        <v>0</v>
      </c>
      <c r="D14" s="111">
        <v>0</v>
      </c>
      <c r="E14" s="111">
        <v>0</v>
      </c>
      <c r="F14" s="111">
        <v>0</v>
      </c>
      <c r="G14" s="111">
        <v>0</v>
      </c>
      <c r="H14" s="111">
        <v>1253653</v>
      </c>
      <c r="I14" s="111">
        <v>1057785</v>
      </c>
      <c r="J14" s="111">
        <v>0</v>
      </c>
      <c r="K14" s="111">
        <v>0</v>
      </c>
      <c r="L14" s="111">
        <f t="shared" si="1"/>
        <v>1253653</v>
      </c>
      <c r="M14" s="112">
        <f t="shared" si="2"/>
        <v>1057785</v>
      </c>
      <c r="N14" s="23">
        <f t="shared" si="3"/>
        <v>0</v>
      </c>
    </row>
    <row r="15" spans="1:14" s="1" customFormat="1" ht="22.5" customHeight="1">
      <c r="A15" s="20" t="s">
        <v>11</v>
      </c>
      <c r="B15" s="111">
        <v>727681</v>
      </c>
      <c r="C15" s="111">
        <v>718629</v>
      </c>
      <c r="D15" s="111">
        <v>0</v>
      </c>
      <c r="E15" s="111">
        <v>0</v>
      </c>
      <c r="F15" s="111">
        <v>323039699</v>
      </c>
      <c r="G15" s="111">
        <v>320321755</v>
      </c>
      <c r="H15" s="111">
        <v>357731943</v>
      </c>
      <c r="I15" s="111">
        <v>361682951</v>
      </c>
      <c r="J15" s="111">
        <v>967827162</v>
      </c>
      <c r="K15" s="111">
        <v>765848097</v>
      </c>
      <c r="L15" s="111">
        <f t="shared" si="1"/>
        <v>1649326485</v>
      </c>
      <c r="M15" s="112">
        <f t="shared" si="2"/>
        <v>1448571432</v>
      </c>
      <c r="N15" s="23">
        <f t="shared" si="3"/>
        <v>0</v>
      </c>
    </row>
    <row r="16" spans="1:14" s="25" customFormat="1" ht="33.75" customHeight="1">
      <c r="A16" s="123" t="s">
        <v>92</v>
      </c>
      <c r="B16" s="113">
        <f aca="true" t="shared" si="4" ref="B16:K16">B7</f>
        <v>5030637369</v>
      </c>
      <c r="C16" s="113">
        <f t="shared" si="4"/>
        <v>5169150177</v>
      </c>
      <c r="D16" s="201">
        <f t="shared" si="4"/>
        <v>-3125887</v>
      </c>
      <c r="E16" s="113">
        <f t="shared" si="4"/>
        <v>0</v>
      </c>
      <c r="F16" s="113">
        <f>F7</f>
        <v>24380285324</v>
      </c>
      <c r="G16" s="113">
        <f>G7</f>
        <v>23272975009</v>
      </c>
      <c r="H16" s="113">
        <f t="shared" si="4"/>
        <v>3097772021</v>
      </c>
      <c r="I16" s="113">
        <f>I7</f>
        <v>2926792458</v>
      </c>
      <c r="J16" s="113">
        <f t="shared" si="4"/>
        <v>967827162</v>
      </c>
      <c r="K16" s="113">
        <f t="shared" si="4"/>
        <v>765848097</v>
      </c>
      <c r="L16" s="113">
        <f t="shared" si="1"/>
        <v>33473395989</v>
      </c>
      <c r="M16" s="114">
        <f t="shared" si="2"/>
        <v>32134765741</v>
      </c>
      <c r="N16" s="24">
        <f t="shared" si="3"/>
        <v>0</v>
      </c>
    </row>
    <row r="17" spans="1:14" s="22" customFormat="1" ht="33.75" customHeight="1">
      <c r="A17" s="123" t="s">
        <v>93</v>
      </c>
      <c r="B17" s="113">
        <f aca="true" t="shared" si="5" ref="B17:K17">SUM(B18:B23)</f>
        <v>4637418709</v>
      </c>
      <c r="C17" s="113">
        <f t="shared" si="5"/>
        <v>4782070361</v>
      </c>
      <c r="D17" s="113">
        <f t="shared" si="5"/>
        <v>0</v>
      </c>
      <c r="E17" s="113">
        <f t="shared" si="5"/>
        <v>0</v>
      </c>
      <c r="F17" s="113">
        <f>SUM(F18:F23)</f>
        <v>20328845594</v>
      </c>
      <c r="G17" s="113">
        <f>SUM(G18:G23)</f>
        <v>19477936776</v>
      </c>
      <c r="H17" s="113">
        <f t="shared" si="5"/>
        <v>1131775979</v>
      </c>
      <c r="I17" s="113">
        <f>SUM(I18:I23)</f>
        <v>1160679638</v>
      </c>
      <c r="J17" s="113">
        <f t="shared" si="5"/>
        <v>4864941</v>
      </c>
      <c r="K17" s="113">
        <f t="shared" si="5"/>
        <v>6002713</v>
      </c>
      <c r="L17" s="113">
        <f t="shared" si="1"/>
        <v>26102905223</v>
      </c>
      <c r="M17" s="114">
        <f t="shared" si="2"/>
        <v>25426689488</v>
      </c>
      <c r="N17" s="24">
        <f t="shared" si="3"/>
        <v>0</v>
      </c>
    </row>
    <row r="18" spans="1:14" s="1" customFormat="1" ht="23.25" customHeight="1">
      <c r="A18" s="20" t="s">
        <v>12</v>
      </c>
      <c r="B18" s="111">
        <v>1007871824</v>
      </c>
      <c r="C18" s="111">
        <v>1226353472</v>
      </c>
      <c r="D18" s="111">
        <v>0</v>
      </c>
      <c r="E18" s="111">
        <v>0</v>
      </c>
      <c r="F18" s="111">
        <v>9273739351</v>
      </c>
      <c r="G18" s="111">
        <v>8991166072</v>
      </c>
      <c r="H18" s="111">
        <v>247466404</v>
      </c>
      <c r="I18" s="111">
        <v>215704913</v>
      </c>
      <c r="J18" s="111">
        <v>0</v>
      </c>
      <c r="K18" s="111">
        <v>0</v>
      </c>
      <c r="L18" s="115">
        <f t="shared" si="1"/>
        <v>10529077579</v>
      </c>
      <c r="M18" s="116">
        <f t="shared" si="2"/>
        <v>10433224457</v>
      </c>
      <c r="N18" s="23">
        <f t="shared" si="3"/>
        <v>0</v>
      </c>
    </row>
    <row r="19" spans="1:14" s="1" customFormat="1" ht="23.25" customHeight="1">
      <c r="A19" s="20" t="s">
        <v>13</v>
      </c>
      <c r="B19" s="111">
        <v>0</v>
      </c>
      <c r="C19" s="111">
        <v>0</v>
      </c>
      <c r="D19" s="111">
        <v>0</v>
      </c>
      <c r="E19" s="111">
        <v>0</v>
      </c>
      <c r="F19" s="111">
        <v>8253602922</v>
      </c>
      <c r="G19" s="111">
        <v>7785180453</v>
      </c>
      <c r="H19" s="111">
        <v>0</v>
      </c>
      <c r="I19" s="111">
        <v>0</v>
      </c>
      <c r="J19" s="111">
        <v>0</v>
      </c>
      <c r="K19" s="111">
        <v>0</v>
      </c>
      <c r="L19" s="115">
        <f t="shared" si="1"/>
        <v>8253602922</v>
      </c>
      <c r="M19" s="116">
        <f t="shared" si="2"/>
        <v>7785180453</v>
      </c>
      <c r="N19" s="23">
        <f t="shared" si="3"/>
        <v>0</v>
      </c>
    </row>
    <row r="20" spans="1:14" s="1" customFormat="1" ht="23.25" customHeight="1">
      <c r="A20" s="20" t="s">
        <v>14</v>
      </c>
      <c r="B20" s="111">
        <v>0</v>
      </c>
      <c r="C20" s="111">
        <v>0</v>
      </c>
      <c r="D20" s="111">
        <v>0</v>
      </c>
      <c r="E20" s="111">
        <v>0</v>
      </c>
      <c r="F20" s="111">
        <v>28689138</v>
      </c>
      <c r="G20" s="111">
        <v>57616403</v>
      </c>
      <c r="H20" s="111">
        <v>0</v>
      </c>
      <c r="I20" s="111">
        <v>0</v>
      </c>
      <c r="J20" s="111">
        <v>0</v>
      </c>
      <c r="K20" s="111">
        <v>0</v>
      </c>
      <c r="L20" s="115">
        <f t="shared" si="1"/>
        <v>28689138</v>
      </c>
      <c r="M20" s="116">
        <f t="shared" si="2"/>
        <v>57616403</v>
      </c>
      <c r="N20" s="23">
        <f t="shared" si="3"/>
        <v>0</v>
      </c>
    </row>
    <row r="21" spans="1:14" s="1" customFormat="1" ht="23.25" customHeight="1">
      <c r="A21" s="20" t="s">
        <v>15</v>
      </c>
      <c r="B21" s="111">
        <v>3629546885</v>
      </c>
      <c r="C21" s="111">
        <v>3555716889</v>
      </c>
      <c r="D21" s="111">
        <v>0</v>
      </c>
      <c r="E21" s="111">
        <v>0</v>
      </c>
      <c r="F21" s="111">
        <v>1211774317</v>
      </c>
      <c r="G21" s="111">
        <v>1176708256</v>
      </c>
      <c r="H21" s="111">
        <v>462805032</v>
      </c>
      <c r="I21" s="111">
        <v>523877738</v>
      </c>
      <c r="J21" s="111">
        <v>0</v>
      </c>
      <c r="K21" s="111">
        <v>0</v>
      </c>
      <c r="L21" s="115">
        <f>B21+D21+F21+H21+J21</f>
        <v>5304126234</v>
      </c>
      <c r="M21" s="116">
        <f>C21+E21+G21+I21+K21</f>
        <v>5256302883</v>
      </c>
      <c r="N21" s="23">
        <f>SUM(B21:K21)-L21-M21</f>
        <v>0</v>
      </c>
    </row>
    <row r="22" spans="1:14" s="1" customFormat="1" ht="23.25" customHeight="1">
      <c r="A22" s="20" t="s">
        <v>159</v>
      </c>
      <c r="B22" s="111">
        <v>0</v>
      </c>
      <c r="C22" s="111">
        <v>0</v>
      </c>
      <c r="D22" s="111">
        <v>0</v>
      </c>
      <c r="E22" s="111">
        <v>0</v>
      </c>
      <c r="F22" s="111">
        <v>0</v>
      </c>
      <c r="G22" s="111">
        <v>0</v>
      </c>
      <c r="H22" s="111">
        <v>354361</v>
      </c>
      <c r="I22" s="111">
        <v>0</v>
      </c>
      <c r="J22" s="111">
        <v>0</v>
      </c>
      <c r="K22" s="111">
        <v>0</v>
      </c>
      <c r="L22" s="115">
        <f t="shared" si="1"/>
        <v>354361</v>
      </c>
      <c r="M22" s="116">
        <f t="shared" si="2"/>
        <v>0</v>
      </c>
      <c r="N22" s="23">
        <f t="shared" si="3"/>
        <v>0</v>
      </c>
    </row>
    <row r="23" spans="1:14" s="1" customFormat="1" ht="23.25" customHeight="1">
      <c r="A23" s="20" t="s">
        <v>16</v>
      </c>
      <c r="B23" s="111">
        <v>0</v>
      </c>
      <c r="C23" s="111">
        <v>0</v>
      </c>
      <c r="D23" s="111">
        <v>0</v>
      </c>
      <c r="E23" s="111">
        <v>0</v>
      </c>
      <c r="F23" s="111">
        <v>1561039866</v>
      </c>
      <c r="G23" s="111">
        <v>1467265592</v>
      </c>
      <c r="H23" s="111">
        <v>421150182</v>
      </c>
      <c r="I23" s="111">
        <v>421096987</v>
      </c>
      <c r="J23" s="111">
        <v>4864941</v>
      </c>
      <c r="K23" s="111">
        <v>6002713</v>
      </c>
      <c r="L23" s="115">
        <f t="shared" si="1"/>
        <v>1987054989</v>
      </c>
      <c r="M23" s="116">
        <f t="shared" si="2"/>
        <v>1894365292</v>
      </c>
      <c r="N23" s="23">
        <f t="shared" si="3"/>
        <v>0</v>
      </c>
    </row>
    <row r="24" spans="1:14" s="1" customFormat="1" ht="34.5" customHeight="1">
      <c r="A24" s="21" t="s">
        <v>94</v>
      </c>
      <c r="B24" s="109">
        <f aca="true" t="shared" si="6" ref="B24:K24">SUM(B25:B30)</f>
        <v>393218660</v>
      </c>
      <c r="C24" s="109">
        <f t="shared" si="6"/>
        <v>387079816</v>
      </c>
      <c r="D24" s="117">
        <f t="shared" si="6"/>
        <v>-3125887</v>
      </c>
      <c r="E24" s="117">
        <f t="shared" si="6"/>
        <v>0</v>
      </c>
      <c r="F24" s="117">
        <f>SUM(F25:F30)</f>
        <v>4051439730</v>
      </c>
      <c r="G24" s="117">
        <f>SUM(G25:G30)</f>
        <v>3795038233</v>
      </c>
      <c r="H24" s="109">
        <f t="shared" si="6"/>
        <v>1965996042</v>
      </c>
      <c r="I24" s="109">
        <f>SUM(I25:I30)</f>
        <v>1766112820</v>
      </c>
      <c r="J24" s="109">
        <f t="shared" si="6"/>
        <v>962962221</v>
      </c>
      <c r="K24" s="109">
        <f t="shared" si="6"/>
        <v>759845384</v>
      </c>
      <c r="L24" s="117">
        <f t="shared" si="1"/>
        <v>7370490766</v>
      </c>
      <c r="M24" s="118">
        <f t="shared" si="2"/>
        <v>6708076253</v>
      </c>
      <c r="N24" s="23">
        <f t="shared" si="3"/>
        <v>0</v>
      </c>
    </row>
    <row r="25" spans="1:14" s="1" customFormat="1" ht="26.25" customHeight="1">
      <c r="A25" s="20" t="s">
        <v>17</v>
      </c>
      <c r="B25" s="111">
        <v>97255197</v>
      </c>
      <c r="C25" s="111">
        <v>97882086</v>
      </c>
      <c r="D25" s="115">
        <v>-3125887</v>
      </c>
      <c r="E25" s="115">
        <v>0</v>
      </c>
      <c r="F25" s="115">
        <v>0</v>
      </c>
      <c r="G25" s="115">
        <v>0</v>
      </c>
      <c r="H25" s="111">
        <v>0</v>
      </c>
      <c r="I25" s="111">
        <v>0</v>
      </c>
      <c r="J25" s="111">
        <v>0</v>
      </c>
      <c r="K25" s="111">
        <v>0</v>
      </c>
      <c r="L25" s="115">
        <f t="shared" si="1"/>
        <v>94129310</v>
      </c>
      <c r="M25" s="116">
        <f t="shared" si="2"/>
        <v>97882086</v>
      </c>
      <c r="N25" s="23">
        <f t="shared" si="3"/>
        <v>0</v>
      </c>
    </row>
    <row r="26" spans="1:14" s="1" customFormat="1" ht="26.25" customHeight="1">
      <c r="A26" s="20" t="s">
        <v>18</v>
      </c>
      <c r="B26" s="111">
        <v>0</v>
      </c>
      <c r="C26" s="111">
        <v>0</v>
      </c>
      <c r="D26" s="111">
        <v>0</v>
      </c>
      <c r="E26" s="111">
        <v>0</v>
      </c>
      <c r="F26" s="111">
        <v>1187032465</v>
      </c>
      <c r="G26" s="111">
        <v>1169280225</v>
      </c>
      <c r="H26" s="111">
        <v>0</v>
      </c>
      <c r="I26" s="111">
        <v>0</v>
      </c>
      <c r="J26" s="111">
        <v>0</v>
      </c>
      <c r="K26" s="111">
        <v>0</v>
      </c>
      <c r="L26" s="115">
        <f t="shared" si="1"/>
        <v>1187032465</v>
      </c>
      <c r="M26" s="116">
        <f t="shared" si="2"/>
        <v>1169280225</v>
      </c>
      <c r="N26" s="23">
        <f t="shared" si="3"/>
        <v>0</v>
      </c>
    </row>
    <row r="27" spans="1:14" s="1" customFormat="1" ht="26.25" customHeight="1">
      <c r="A27" s="20" t="s">
        <v>19</v>
      </c>
      <c r="B27" s="111">
        <v>0</v>
      </c>
      <c r="C27" s="111">
        <v>0</v>
      </c>
      <c r="D27" s="111">
        <v>0</v>
      </c>
      <c r="E27" s="111">
        <v>0</v>
      </c>
      <c r="F27" s="111">
        <v>0</v>
      </c>
      <c r="G27" s="111">
        <v>0</v>
      </c>
      <c r="H27" s="111">
        <v>1130655909</v>
      </c>
      <c r="I27" s="111">
        <v>1093524678</v>
      </c>
      <c r="J27" s="111">
        <v>920723712</v>
      </c>
      <c r="K27" s="111">
        <v>733773791</v>
      </c>
      <c r="L27" s="115">
        <f t="shared" si="1"/>
        <v>2051379621</v>
      </c>
      <c r="M27" s="116">
        <f t="shared" si="2"/>
        <v>1827298469</v>
      </c>
      <c r="N27" s="23">
        <f t="shared" si="3"/>
        <v>0</v>
      </c>
    </row>
    <row r="28" spans="1:14" s="1" customFormat="1" ht="30.75" customHeight="1">
      <c r="A28" s="20" t="s">
        <v>158</v>
      </c>
      <c r="B28" s="111">
        <v>0</v>
      </c>
      <c r="C28" s="111">
        <v>0</v>
      </c>
      <c r="D28" s="111">
        <v>0</v>
      </c>
      <c r="E28" s="111">
        <v>0</v>
      </c>
      <c r="F28" s="111">
        <f>318316980+578772191+1967318094</f>
        <v>2864407265</v>
      </c>
      <c r="G28" s="111">
        <f>324410072+551532348+1749815588</f>
        <v>2625758008</v>
      </c>
      <c r="H28" s="111">
        <f>585233469+263339194</f>
        <v>848572663</v>
      </c>
      <c r="I28" s="111">
        <f>563847494+145703144</f>
        <v>709550638</v>
      </c>
      <c r="J28" s="111">
        <v>42238509</v>
      </c>
      <c r="K28" s="111">
        <v>26071593</v>
      </c>
      <c r="L28" s="115">
        <f t="shared" si="1"/>
        <v>3755218437</v>
      </c>
      <c r="M28" s="116">
        <f t="shared" si="2"/>
        <v>3361380239</v>
      </c>
      <c r="N28" s="23">
        <f t="shared" si="3"/>
        <v>0</v>
      </c>
    </row>
    <row r="29" spans="1:14" s="1" customFormat="1" ht="26.25" customHeight="1">
      <c r="A29" s="20" t="s">
        <v>20</v>
      </c>
      <c r="B29" s="111">
        <f>B11</f>
        <v>3925510348</v>
      </c>
      <c r="C29" s="111">
        <f>C11</f>
        <v>3844914619</v>
      </c>
      <c r="D29" s="111">
        <v>0</v>
      </c>
      <c r="E29" s="111">
        <v>0</v>
      </c>
      <c r="F29" s="111">
        <v>0</v>
      </c>
      <c r="G29" s="111">
        <v>0</v>
      </c>
      <c r="H29" s="111">
        <v>23345422</v>
      </c>
      <c r="I29" s="111">
        <v>29546944</v>
      </c>
      <c r="J29" s="111">
        <v>0</v>
      </c>
      <c r="K29" s="111">
        <v>0</v>
      </c>
      <c r="L29" s="115">
        <f t="shared" si="1"/>
        <v>3948855770</v>
      </c>
      <c r="M29" s="116">
        <f t="shared" si="2"/>
        <v>3874461563</v>
      </c>
      <c r="N29" s="23">
        <f t="shared" si="3"/>
        <v>0</v>
      </c>
    </row>
    <row r="30" spans="1:13" s="1" customFormat="1" ht="26.25" customHeight="1">
      <c r="A30" s="20" t="s">
        <v>95</v>
      </c>
      <c r="B30" s="115">
        <f>-B21</f>
        <v>-3629546885</v>
      </c>
      <c r="C30" s="115">
        <f>-C21</f>
        <v>-3555716889</v>
      </c>
      <c r="D30" s="111">
        <v>0</v>
      </c>
      <c r="E30" s="111">
        <v>0</v>
      </c>
      <c r="F30" s="111">
        <v>0</v>
      </c>
      <c r="G30" s="111">
        <v>0</v>
      </c>
      <c r="H30" s="115">
        <v>-36577952</v>
      </c>
      <c r="I30" s="115">
        <v>-66509440</v>
      </c>
      <c r="J30" s="111">
        <v>0</v>
      </c>
      <c r="K30" s="111">
        <v>0</v>
      </c>
      <c r="L30" s="115">
        <f t="shared" si="1"/>
        <v>-3666124837</v>
      </c>
      <c r="M30" s="116">
        <f t="shared" si="2"/>
        <v>-3622226329</v>
      </c>
    </row>
    <row r="31" spans="1:14" s="26" customFormat="1" ht="33.75" customHeight="1" thickBot="1">
      <c r="A31" s="124" t="s">
        <v>92</v>
      </c>
      <c r="B31" s="119">
        <f aca="true" t="shared" si="7" ref="B31:K31">B17+B24</f>
        <v>5030637369</v>
      </c>
      <c r="C31" s="119">
        <f t="shared" si="7"/>
        <v>5169150177</v>
      </c>
      <c r="D31" s="204">
        <f t="shared" si="7"/>
        <v>-3125887</v>
      </c>
      <c r="E31" s="119">
        <f t="shared" si="7"/>
        <v>0</v>
      </c>
      <c r="F31" s="119">
        <f t="shared" si="7"/>
        <v>24380285324</v>
      </c>
      <c r="G31" s="119">
        <f t="shared" si="7"/>
        <v>23272975009</v>
      </c>
      <c r="H31" s="119">
        <f t="shared" si="7"/>
        <v>3097772021</v>
      </c>
      <c r="I31" s="119">
        <f t="shared" si="7"/>
        <v>2926792458</v>
      </c>
      <c r="J31" s="119">
        <f t="shared" si="7"/>
        <v>967827162</v>
      </c>
      <c r="K31" s="119">
        <f t="shared" si="7"/>
        <v>765848097</v>
      </c>
      <c r="L31" s="120">
        <f t="shared" si="1"/>
        <v>33473395989</v>
      </c>
      <c r="M31" s="121">
        <f t="shared" si="2"/>
        <v>32134765741</v>
      </c>
      <c r="N31" s="23">
        <f>SUM(B31:K31)-L31-M31</f>
        <v>0</v>
      </c>
    </row>
    <row r="32" s="1" customFormat="1" ht="15" customHeight="1">
      <c r="A32" s="107" t="s">
        <v>96</v>
      </c>
    </row>
    <row r="33" s="1" customFormat="1" ht="14.25" customHeight="1">
      <c r="A33" s="108" t="s">
        <v>97</v>
      </c>
    </row>
    <row r="34" s="1" customFormat="1" ht="14.25" customHeight="1">
      <c r="A34" s="108" t="s">
        <v>114</v>
      </c>
    </row>
    <row r="35" s="1" customFormat="1" ht="14.25" customHeight="1">
      <c r="A35" s="108" t="s">
        <v>156</v>
      </c>
    </row>
    <row r="36" s="1" customFormat="1" ht="14.25" customHeight="1">
      <c r="A36" s="108"/>
    </row>
    <row r="37" spans="2:13" s="99" customFormat="1" ht="15.75">
      <c r="B37" s="100">
        <f aca="true" t="shared" si="8" ref="B37:M37">B31-B16</f>
        <v>0</v>
      </c>
      <c r="C37" s="100">
        <f t="shared" si="8"/>
        <v>0</v>
      </c>
      <c r="D37" s="100">
        <f t="shared" si="8"/>
        <v>0</v>
      </c>
      <c r="E37" s="100">
        <f t="shared" si="8"/>
        <v>0</v>
      </c>
      <c r="F37" s="100">
        <f t="shared" si="8"/>
        <v>0</v>
      </c>
      <c r="G37" s="100">
        <f t="shared" si="8"/>
        <v>0</v>
      </c>
      <c r="H37" s="100">
        <f t="shared" si="8"/>
        <v>0</v>
      </c>
      <c r="I37" s="100">
        <f t="shared" si="8"/>
        <v>0</v>
      </c>
      <c r="J37" s="100">
        <f t="shared" si="8"/>
        <v>0</v>
      </c>
      <c r="K37" s="100">
        <f t="shared" si="8"/>
        <v>0</v>
      </c>
      <c r="L37" s="100">
        <f t="shared" si="8"/>
        <v>0</v>
      </c>
      <c r="M37" s="100">
        <f t="shared" si="8"/>
        <v>0</v>
      </c>
    </row>
    <row r="38" spans="1:13" s="101" customFormat="1" ht="16.5">
      <c r="A38" s="99"/>
      <c r="B38" s="99" t="str">
        <f aca="true" t="shared" si="9" ref="B38:I38">IF((B37=0),"ok","Err")</f>
        <v>ok</v>
      </c>
      <c r="C38" s="99" t="str">
        <f t="shared" si="9"/>
        <v>ok</v>
      </c>
      <c r="D38" s="99" t="str">
        <f t="shared" si="9"/>
        <v>ok</v>
      </c>
      <c r="E38" s="99" t="str">
        <f t="shared" si="9"/>
        <v>ok</v>
      </c>
      <c r="F38" s="99" t="str">
        <f t="shared" si="9"/>
        <v>ok</v>
      </c>
      <c r="G38" s="99" t="str">
        <f t="shared" si="9"/>
        <v>ok</v>
      </c>
      <c r="H38" s="99" t="str">
        <f t="shared" si="9"/>
        <v>ok</v>
      </c>
      <c r="I38" s="99" t="str">
        <f t="shared" si="9"/>
        <v>ok</v>
      </c>
      <c r="J38" s="99" t="str">
        <f>IF((J37=0),"ok","Err")</f>
        <v>ok</v>
      </c>
      <c r="K38" s="99" t="str">
        <f>IF((K37=0),"ok","Err")</f>
        <v>ok</v>
      </c>
      <c r="L38" s="99" t="str">
        <f>IF((L37=0),"ok","Err")</f>
        <v>ok</v>
      </c>
      <c r="M38" s="99" t="str">
        <f>IF((M37=0),"ok","Err")</f>
        <v>ok</v>
      </c>
    </row>
    <row r="39" spans="6:10" ht="16.5">
      <c r="F39" s="99"/>
      <c r="G39" s="99"/>
      <c r="J39" s="99"/>
    </row>
    <row r="40" ht="16.5">
      <c r="F40" s="99"/>
    </row>
  </sheetData>
  <mergeCells count="3">
    <mergeCell ref="L4:M5"/>
    <mergeCell ref="B5:C5"/>
    <mergeCell ref="D5:E5"/>
  </mergeCells>
  <printOptions horizontalCentered="1"/>
  <pageMargins left="0.4724409448818898" right="0.4724409448818898" top="0.7874015748031497" bottom="0.6692913385826772" header="0.3937007874015748" footer="0.5905511811023623"/>
  <pageSetup horizontalDpi="300" verticalDpi="3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AN28"/>
  <sheetViews>
    <sheetView zoomScale="75" zoomScaleNormal="75" workbookViewId="0" topLeftCell="AB1">
      <selection activeCell="AN26" sqref="AN26"/>
    </sheetView>
  </sheetViews>
  <sheetFormatPr defaultColWidth="9.00390625" defaultRowHeight="16.5"/>
  <cols>
    <col min="2" max="2" width="12.875" style="0" customWidth="1"/>
    <col min="3" max="3" width="19.25390625" style="51" customWidth="1"/>
    <col min="4" max="4" width="2.875" style="0" customWidth="1"/>
    <col min="5" max="5" width="2.875" style="31" customWidth="1"/>
    <col min="6" max="6" width="7.75390625" style="0" customWidth="1"/>
    <col min="7" max="7" width="11.25390625" style="0" customWidth="1"/>
    <col min="8" max="8" width="19.25390625" style="1" customWidth="1"/>
    <col min="9" max="9" width="2.875" style="31" customWidth="1"/>
    <col min="10" max="10" width="7.75390625" style="0" customWidth="1"/>
    <col min="11" max="11" width="12.75390625" style="0" customWidth="1"/>
    <col min="12" max="12" width="19.25390625" style="1" customWidth="1"/>
    <col min="13" max="13" width="2.875" style="31" customWidth="1"/>
    <col min="14" max="14" width="6.25390625" style="0" customWidth="1"/>
    <col min="15" max="15" width="13.375" style="0" customWidth="1"/>
    <col min="16" max="16" width="17.75390625" style="0" customWidth="1"/>
    <col min="17" max="17" width="2.875" style="31" customWidth="1"/>
    <col min="18" max="18" width="7.75390625" style="0" customWidth="1"/>
    <col min="19" max="19" width="11.875" style="0" customWidth="1"/>
    <col min="20" max="20" width="17.75390625" style="1" customWidth="1"/>
    <col min="21" max="21" width="2.875" style="31" customWidth="1"/>
    <col min="22" max="22" width="7.75390625" style="0" customWidth="1"/>
    <col min="23" max="23" width="19.25390625" style="0" customWidth="1"/>
    <col min="24" max="24" width="18.125" style="1" customWidth="1"/>
    <col min="25" max="25" width="2.875" style="31" customWidth="1"/>
    <col min="26" max="26" width="7.75390625" style="0" customWidth="1"/>
    <col min="27" max="27" width="19.25390625" style="0" customWidth="1"/>
    <col min="28" max="28" width="18.125" style="1" customWidth="1"/>
    <col min="29" max="29" width="2.875" style="31" customWidth="1"/>
    <col min="30" max="30" width="7.75390625" style="0" customWidth="1"/>
    <col min="31" max="31" width="19.25390625" style="0" customWidth="1"/>
    <col min="32" max="32" width="18.125" style="1" customWidth="1"/>
    <col min="33" max="33" width="2.875" style="31" customWidth="1"/>
    <col min="34" max="34" width="7.75390625" style="0" customWidth="1"/>
    <col min="35" max="35" width="8.25390625" style="0" customWidth="1"/>
    <col min="36" max="36" width="12.125" style="1" customWidth="1"/>
    <col min="37" max="37" width="2.875" style="31" customWidth="1"/>
    <col min="38" max="38" width="7.75390625" style="0" customWidth="1"/>
    <col min="39" max="39" width="19.25390625" style="0" customWidth="1"/>
    <col min="40" max="40" width="16.125" style="1" customWidth="1"/>
  </cols>
  <sheetData>
    <row r="1" spans="1:40" ht="45.75" customHeight="1" thickBot="1">
      <c r="A1" s="27" t="s">
        <v>21</v>
      </c>
      <c r="B1" s="28"/>
      <c r="C1" s="47"/>
      <c r="D1" s="28"/>
      <c r="E1" s="29"/>
      <c r="F1" s="28"/>
      <c r="G1" s="28"/>
      <c r="H1" s="58"/>
      <c r="I1" s="29"/>
      <c r="J1" s="28"/>
      <c r="K1" s="28"/>
      <c r="L1" s="58"/>
      <c r="M1" s="29"/>
      <c r="N1" s="28"/>
      <c r="O1" s="28"/>
      <c r="P1" s="28"/>
      <c r="Q1" s="29"/>
      <c r="R1" s="28"/>
      <c r="S1" s="28"/>
      <c r="T1" s="58"/>
      <c r="U1" s="29"/>
      <c r="V1" s="28"/>
      <c r="W1" s="28"/>
      <c r="X1" s="58"/>
      <c r="Y1" s="29"/>
      <c r="Z1" s="28"/>
      <c r="AA1" s="28"/>
      <c r="AB1" s="58"/>
      <c r="AC1" s="29"/>
      <c r="AD1" s="28"/>
      <c r="AE1" s="28"/>
      <c r="AF1" s="58"/>
      <c r="AG1" s="29"/>
      <c r="AH1" s="28"/>
      <c r="AI1" s="28"/>
      <c r="AJ1" s="58"/>
      <c r="AK1" s="29"/>
      <c r="AL1" s="28"/>
      <c r="AM1" s="28"/>
      <c r="AN1" s="58"/>
    </row>
    <row r="2" spans="1:40" s="125" customFormat="1" ht="31.5" customHeight="1" thickTop="1">
      <c r="A2" s="126" t="s">
        <v>22</v>
      </c>
      <c r="B2" s="126"/>
      <c r="C2" s="127"/>
      <c r="D2" s="126"/>
      <c r="E2" s="128"/>
      <c r="F2" s="126" t="s">
        <v>23</v>
      </c>
      <c r="G2" s="126"/>
      <c r="H2" s="129"/>
      <c r="I2" s="128"/>
      <c r="J2" s="129" t="s">
        <v>24</v>
      </c>
      <c r="K2" s="126"/>
      <c r="L2" s="131"/>
      <c r="M2" s="128"/>
      <c r="N2" s="129" t="s">
        <v>25</v>
      </c>
      <c r="O2" s="126"/>
      <c r="P2" s="130"/>
      <c r="Q2" s="126"/>
      <c r="R2" s="129" t="s">
        <v>26</v>
      </c>
      <c r="S2" s="126"/>
      <c r="T2" s="131"/>
      <c r="U2" s="144"/>
      <c r="V2" s="145" t="s">
        <v>102</v>
      </c>
      <c r="W2" s="146"/>
      <c r="X2" s="147"/>
      <c r="Y2" s="197" t="s">
        <v>155</v>
      </c>
      <c r="Z2" s="141"/>
      <c r="AA2" s="142"/>
      <c r="AB2" s="143"/>
      <c r="AC2" s="148" t="s">
        <v>74</v>
      </c>
      <c r="AD2" s="145"/>
      <c r="AE2" s="146"/>
      <c r="AF2" s="147"/>
      <c r="AG2" s="198" t="s">
        <v>103</v>
      </c>
      <c r="AH2" s="145"/>
      <c r="AI2" s="146"/>
      <c r="AJ2" s="147"/>
      <c r="AK2" s="148" t="s">
        <v>150</v>
      </c>
      <c r="AL2" s="145"/>
      <c r="AM2" s="146"/>
      <c r="AN2" s="147"/>
    </row>
    <row r="3" spans="1:40" ht="16.5">
      <c r="A3" t="s">
        <v>27</v>
      </c>
      <c r="B3" t="s">
        <v>28</v>
      </c>
      <c r="C3" s="48">
        <v>0</v>
      </c>
      <c r="E3" s="30"/>
      <c r="F3" t="s">
        <v>27</v>
      </c>
      <c r="G3" t="s">
        <v>29</v>
      </c>
      <c r="H3" s="59">
        <v>35433462589</v>
      </c>
      <c r="I3" s="30"/>
      <c r="J3" s="31" t="s">
        <v>27</v>
      </c>
      <c r="K3" t="s">
        <v>29</v>
      </c>
      <c r="L3" s="70">
        <v>35996262589</v>
      </c>
      <c r="M3" s="30" t="s">
        <v>30</v>
      </c>
      <c r="N3" s="31"/>
      <c r="P3" s="32"/>
      <c r="R3" t="s">
        <v>27</v>
      </c>
      <c r="S3" t="s">
        <v>29</v>
      </c>
      <c r="T3" s="75">
        <v>41765556549</v>
      </c>
      <c r="U3" s="30"/>
      <c r="V3" t="s">
        <v>27</v>
      </c>
      <c r="W3" t="s">
        <v>64</v>
      </c>
      <c r="X3" s="75">
        <v>53182797088</v>
      </c>
      <c r="Y3" s="30"/>
      <c r="Z3" t="s">
        <v>27</v>
      </c>
      <c r="AA3" t="s">
        <v>64</v>
      </c>
      <c r="AB3" s="75">
        <f>53182797088+444944264</f>
        <v>53627741352</v>
      </c>
      <c r="AC3" s="30"/>
      <c r="AD3" t="s">
        <v>27</v>
      </c>
      <c r="AE3" t="s">
        <v>64</v>
      </c>
      <c r="AF3" s="75">
        <f>76827754179+3573158136</f>
        <v>80400912315</v>
      </c>
      <c r="AG3" s="30"/>
      <c r="AH3" t="s">
        <v>27</v>
      </c>
      <c r="AJ3" s="75"/>
      <c r="AK3" s="30"/>
      <c r="AL3" t="s">
        <v>27</v>
      </c>
      <c r="AM3" t="s">
        <v>154</v>
      </c>
      <c r="AN3" s="199">
        <v>0</v>
      </c>
    </row>
    <row r="4" spans="2:40" ht="16.5">
      <c r="B4" t="s">
        <v>29</v>
      </c>
      <c r="C4" s="48">
        <v>19842902181</v>
      </c>
      <c r="E4" s="30"/>
      <c r="G4" t="s">
        <v>31</v>
      </c>
      <c r="H4" s="60">
        <v>289670578000</v>
      </c>
      <c r="I4" s="30"/>
      <c r="J4" s="31"/>
      <c r="L4" s="77"/>
      <c r="M4" s="30"/>
      <c r="N4" s="31"/>
      <c r="P4" s="33"/>
      <c r="S4" t="s">
        <v>32</v>
      </c>
      <c r="T4" s="76">
        <v>0</v>
      </c>
      <c r="U4" s="30"/>
      <c r="W4" t="s">
        <v>32</v>
      </c>
      <c r="X4" s="70">
        <v>7500000000</v>
      </c>
      <c r="Y4" s="30"/>
      <c r="AA4" t="s">
        <v>32</v>
      </c>
      <c r="AB4" s="70">
        <v>7500000000</v>
      </c>
      <c r="AC4" s="30"/>
      <c r="AE4" t="s">
        <v>32</v>
      </c>
      <c r="AF4" s="70">
        <v>19000000000</v>
      </c>
      <c r="AG4" s="30"/>
      <c r="AJ4" s="70"/>
      <c r="AK4" s="30"/>
      <c r="AM4" t="s">
        <v>153</v>
      </c>
      <c r="AN4" s="200">
        <v>0</v>
      </c>
    </row>
    <row r="5" spans="2:40" ht="16.5">
      <c r="B5" t="s">
        <v>31</v>
      </c>
      <c r="C5" s="49">
        <v>275534094000</v>
      </c>
      <c r="E5" s="30"/>
      <c r="H5" s="61">
        <f>SUM(H3:H4)</f>
        <v>325104040589</v>
      </c>
      <c r="I5" s="30"/>
      <c r="J5" s="31"/>
      <c r="L5" s="77"/>
      <c r="M5" s="30"/>
      <c r="N5" s="31"/>
      <c r="O5" t="s">
        <v>33</v>
      </c>
      <c r="P5" s="133">
        <f>51047228</f>
        <v>51047228</v>
      </c>
      <c r="T5" s="73">
        <f>SUM(T3:T4)</f>
        <v>41765556549</v>
      </c>
      <c r="U5" s="30"/>
      <c r="W5" s="1" t="s">
        <v>65</v>
      </c>
      <c r="X5" s="76">
        <f>17990554025+3500000000</f>
        <v>21490554025</v>
      </c>
      <c r="Y5" s="30"/>
      <c r="AA5" s="1"/>
      <c r="AB5" s="76"/>
      <c r="AC5" s="30"/>
      <c r="AE5" s="1"/>
      <c r="AF5" s="76"/>
      <c r="AG5" s="30"/>
      <c r="AI5" s="1"/>
      <c r="AJ5" s="76"/>
      <c r="AK5" s="30"/>
      <c r="AM5" s="1"/>
      <c r="AN5" s="76"/>
    </row>
    <row r="6" spans="3:40" ht="16.5">
      <c r="C6" s="50">
        <f>SUM(C3:C5)</f>
        <v>295376996181</v>
      </c>
      <c r="E6" s="30"/>
      <c r="H6" s="62"/>
      <c r="I6" s="30"/>
      <c r="J6" s="31"/>
      <c r="L6" s="77"/>
      <c r="M6" s="30"/>
      <c r="N6" s="31"/>
      <c r="O6" t="s">
        <v>34</v>
      </c>
      <c r="P6" s="133">
        <f>1470988337</f>
        <v>1470988337</v>
      </c>
      <c r="T6" s="77"/>
      <c r="U6" s="30"/>
      <c r="W6" s="105"/>
      <c r="X6" s="73">
        <f>SUM(X3:X5)</f>
        <v>82173351113</v>
      </c>
      <c r="Y6" s="30"/>
      <c r="AA6" s="105"/>
      <c r="AB6" s="73">
        <f>SUM(AB3:AB5)</f>
        <v>61127741352</v>
      </c>
      <c r="AC6" s="30"/>
      <c r="AE6" s="105"/>
      <c r="AF6" s="73">
        <f>SUM(AF3:AF5)</f>
        <v>99400912315</v>
      </c>
      <c r="AG6" s="30"/>
      <c r="AI6" s="105"/>
      <c r="AJ6" s="73">
        <f>SUM(AJ3:AJ5)</f>
        <v>0</v>
      </c>
      <c r="AK6" s="30"/>
      <c r="AM6" s="105"/>
      <c r="AN6" s="73">
        <f>SUM(AN3:AN5)</f>
        <v>0</v>
      </c>
    </row>
    <row r="7" spans="5:40" ht="16.5">
      <c r="E7" s="30"/>
      <c r="I7" s="30"/>
      <c r="J7" s="31"/>
      <c r="L7" s="69"/>
      <c r="M7" s="30"/>
      <c r="N7" s="31"/>
      <c r="P7" s="134">
        <f>P6+P5</f>
        <v>1522035565</v>
      </c>
      <c r="T7" s="69"/>
      <c r="U7" s="30"/>
      <c r="V7" s="105" t="s">
        <v>71</v>
      </c>
      <c r="X7" s="69"/>
      <c r="Y7" s="30"/>
      <c r="Z7" s="138"/>
      <c r="AA7" s="31"/>
      <c r="AB7" s="69"/>
      <c r="AC7" s="30"/>
      <c r="AD7" s="105"/>
      <c r="AF7" s="69"/>
      <c r="AG7" s="30"/>
      <c r="AH7" s="105"/>
      <c r="AJ7" s="69"/>
      <c r="AK7" s="30"/>
      <c r="AL7" s="105"/>
      <c r="AN7" s="69"/>
    </row>
    <row r="8" spans="1:40" ht="16.5">
      <c r="A8" t="s">
        <v>35</v>
      </c>
      <c r="B8" t="s">
        <v>28</v>
      </c>
      <c r="C8" s="48">
        <v>0</v>
      </c>
      <c r="E8" s="30"/>
      <c r="F8" t="s">
        <v>35</v>
      </c>
      <c r="G8" t="s">
        <v>29</v>
      </c>
      <c r="H8" s="59">
        <v>34018276155</v>
      </c>
      <c r="I8" s="30"/>
      <c r="J8" s="31" t="s">
        <v>35</v>
      </c>
      <c r="K8" t="s">
        <v>29</v>
      </c>
      <c r="L8" s="70">
        <v>34474227024</v>
      </c>
      <c r="M8" s="30"/>
      <c r="N8" s="31"/>
      <c r="P8" s="135"/>
      <c r="R8" t="s">
        <v>35</v>
      </c>
      <c r="S8" t="s">
        <v>29</v>
      </c>
      <c r="T8" s="70">
        <v>40377507185</v>
      </c>
      <c r="U8" s="30"/>
      <c r="V8" t="s">
        <v>35</v>
      </c>
      <c r="W8" t="s">
        <v>29</v>
      </c>
      <c r="X8" s="70">
        <v>50470546950</v>
      </c>
      <c r="Y8" s="30"/>
      <c r="Z8" s="31" t="s">
        <v>35</v>
      </c>
      <c r="AA8" s="31" t="s">
        <v>29</v>
      </c>
      <c r="AB8" s="70">
        <v>50470546950</v>
      </c>
      <c r="AC8" s="30"/>
      <c r="AD8" t="s">
        <v>35</v>
      </c>
      <c r="AE8" t="s">
        <v>29</v>
      </c>
      <c r="AF8" s="70">
        <v>67264758465</v>
      </c>
      <c r="AG8" s="30"/>
      <c r="AH8" t="s">
        <v>35</v>
      </c>
      <c r="AJ8" s="70"/>
      <c r="AK8" s="30"/>
      <c r="AL8" t="s">
        <v>35</v>
      </c>
      <c r="AM8" t="s">
        <v>152</v>
      </c>
      <c r="AN8" s="200">
        <v>1820042862</v>
      </c>
    </row>
    <row r="9" spans="2:40" ht="16.5">
      <c r="B9" t="s">
        <v>29</v>
      </c>
      <c r="C9" s="48">
        <v>19140434214</v>
      </c>
      <c r="E9" s="30"/>
      <c r="G9" t="s">
        <v>36</v>
      </c>
      <c r="H9" s="63">
        <v>261293582475</v>
      </c>
      <c r="I9" s="30"/>
      <c r="J9" s="31"/>
      <c r="L9" s="77"/>
      <c r="M9" s="30"/>
      <c r="N9" s="31"/>
      <c r="P9" s="133"/>
      <c r="S9" t="s">
        <v>37</v>
      </c>
      <c r="T9" s="78">
        <v>606239756</v>
      </c>
      <c r="U9" s="30"/>
      <c r="W9" t="s">
        <v>37</v>
      </c>
      <c r="X9" s="70">
        <v>7088637215</v>
      </c>
      <c r="Y9" s="30"/>
      <c r="Z9" s="31"/>
      <c r="AA9" s="31" t="s">
        <v>37</v>
      </c>
      <c r="AB9" s="70">
        <v>7088637215</v>
      </c>
      <c r="AC9" s="30"/>
      <c r="AE9" t="s">
        <v>37</v>
      </c>
      <c r="AF9" s="70">
        <v>17236004979</v>
      </c>
      <c r="AG9" s="30"/>
      <c r="AJ9" s="70"/>
      <c r="AK9" s="30"/>
      <c r="AM9" t="s">
        <v>151</v>
      </c>
      <c r="AN9" s="200">
        <v>1305843864</v>
      </c>
    </row>
    <row r="10" spans="2:40" ht="16.5">
      <c r="B10" t="s">
        <v>36</v>
      </c>
      <c r="C10" s="49">
        <v>222266766889</v>
      </c>
      <c r="E10" s="30"/>
      <c r="H10" s="62">
        <f>SUM(H8:H9)</f>
        <v>295311858630</v>
      </c>
      <c r="I10" s="30"/>
      <c r="J10" s="31"/>
      <c r="L10" s="77"/>
      <c r="M10" s="30" t="s">
        <v>38</v>
      </c>
      <c r="N10" s="31"/>
      <c r="P10" s="133"/>
      <c r="T10" s="73">
        <f>SUM(T8:T9)</f>
        <v>40983746941</v>
      </c>
      <c r="U10" s="30"/>
      <c r="W10" s="1" t="s">
        <v>63</v>
      </c>
      <c r="X10" s="76">
        <v>14507075165</v>
      </c>
      <c r="Y10" s="30"/>
      <c r="Z10" s="31"/>
      <c r="AA10" s="38"/>
      <c r="AB10" s="76"/>
      <c r="AC10" s="30"/>
      <c r="AE10" s="1"/>
      <c r="AF10" s="76"/>
      <c r="AG10" s="30"/>
      <c r="AI10" s="1"/>
      <c r="AJ10" s="76"/>
      <c r="AK10" s="30"/>
      <c r="AM10" s="1"/>
      <c r="AN10" s="76"/>
    </row>
    <row r="11" spans="3:40" ht="16.5">
      <c r="C11" s="52">
        <f>SUM(C8:C10)</f>
        <v>241407201103</v>
      </c>
      <c r="E11" s="30"/>
      <c r="H11" s="64"/>
      <c r="I11" s="30"/>
      <c r="J11" s="31"/>
      <c r="L11" s="79"/>
      <c r="M11" s="30"/>
      <c r="N11" s="31"/>
      <c r="P11" s="136"/>
      <c r="T11" s="79"/>
      <c r="U11" s="30"/>
      <c r="X11" s="73">
        <f>SUM(X8:X10)</f>
        <v>72066259330</v>
      </c>
      <c r="Y11" s="30"/>
      <c r="Z11" s="31"/>
      <c r="AA11" s="31"/>
      <c r="AB11" s="73">
        <f>SUM(AB8:AB10)</f>
        <v>57559184165</v>
      </c>
      <c r="AC11" s="30"/>
      <c r="AF11" s="73">
        <f>SUM(AF8:AF10)</f>
        <v>84500763444</v>
      </c>
      <c r="AG11" s="30"/>
      <c r="AJ11" s="73">
        <f>SUM(AJ8:AJ10)</f>
        <v>0</v>
      </c>
      <c r="AK11" s="30"/>
      <c r="AN11" s="73">
        <f>SUM(AN8:AN10)</f>
        <v>3125886726</v>
      </c>
    </row>
    <row r="12" spans="5:40" ht="16.5">
      <c r="E12" s="30"/>
      <c r="I12" s="30"/>
      <c r="J12" s="31"/>
      <c r="L12" s="69"/>
      <c r="M12" s="30"/>
      <c r="N12" s="31"/>
      <c r="O12" t="s">
        <v>39</v>
      </c>
      <c r="P12" s="133">
        <v>35996262589</v>
      </c>
      <c r="T12" s="69"/>
      <c r="U12" s="30"/>
      <c r="X12" s="69"/>
      <c r="Y12" s="30"/>
      <c r="Z12" s="31"/>
      <c r="AA12" s="31"/>
      <c r="AB12" s="69"/>
      <c r="AC12" s="30"/>
      <c r="AF12" s="69"/>
      <c r="AG12" s="30"/>
      <c r="AJ12" s="69"/>
      <c r="AK12" s="30"/>
      <c r="AN12" s="69"/>
    </row>
    <row r="13" spans="5:40" ht="49.5" customHeight="1">
      <c r="E13" s="30"/>
      <c r="I13" s="30" t="s">
        <v>40</v>
      </c>
      <c r="J13" s="31"/>
      <c r="L13" s="69"/>
      <c r="M13" s="137"/>
      <c r="N13" s="36"/>
      <c r="O13" t="s">
        <v>41</v>
      </c>
      <c r="P13" s="133">
        <v>34474227024</v>
      </c>
      <c r="Q13" s="31" t="s">
        <v>42</v>
      </c>
      <c r="R13" s="31"/>
      <c r="T13" s="69"/>
      <c r="U13" s="214" t="s">
        <v>72</v>
      </c>
      <c r="V13" s="215"/>
      <c r="W13" s="215"/>
      <c r="X13" s="216"/>
      <c r="Y13" s="214" t="s">
        <v>72</v>
      </c>
      <c r="Z13" s="215"/>
      <c r="AA13" s="215"/>
      <c r="AB13" s="216"/>
      <c r="AC13" s="214" t="s">
        <v>72</v>
      </c>
      <c r="AD13" s="215"/>
      <c r="AE13" s="215"/>
      <c r="AF13" s="216"/>
      <c r="AG13" s="214" t="s">
        <v>72</v>
      </c>
      <c r="AH13" s="215"/>
      <c r="AI13" s="215"/>
      <c r="AJ13" s="216"/>
      <c r="AK13" s="214" t="s">
        <v>72</v>
      </c>
      <c r="AL13" s="215"/>
      <c r="AM13" s="215"/>
      <c r="AN13" s="216"/>
    </row>
    <row r="14" spans="1:40" ht="16.5">
      <c r="A14" t="s">
        <v>42</v>
      </c>
      <c r="C14" s="48">
        <f>C6</f>
        <v>295376996181</v>
      </c>
      <c r="E14" s="30" t="s">
        <v>42</v>
      </c>
      <c r="F14" s="31"/>
      <c r="H14" s="60">
        <v>325104040589</v>
      </c>
      <c r="I14" s="30"/>
      <c r="J14" s="31"/>
      <c r="K14" t="s">
        <v>29</v>
      </c>
      <c r="L14" s="70">
        <f>L3-L8</f>
        <v>1522035565</v>
      </c>
      <c r="M14" s="137"/>
      <c r="N14" s="36"/>
      <c r="O14" s="36"/>
      <c r="P14" s="134">
        <f>P12-P13</f>
        <v>1522035565</v>
      </c>
      <c r="R14" s="31"/>
      <c r="S14" t="s">
        <v>29</v>
      </c>
      <c r="T14" s="70">
        <f>T3-T8</f>
        <v>1388049364</v>
      </c>
      <c r="U14" s="30"/>
      <c r="V14" s="31"/>
      <c r="W14" s="106" t="s">
        <v>29</v>
      </c>
      <c r="X14" s="70">
        <f>X3-X8</f>
        <v>2712250138</v>
      </c>
      <c r="Y14" s="30"/>
      <c r="Z14" s="31"/>
      <c r="AA14" s="139" t="s">
        <v>29</v>
      </c>
      <c r="AB14" s="70">
        <f>AB3-AB8</f>
        <v>3157194402</v>
      </c>
      <c r="AC14" s="30"/>
      <c r="AD14" s="31"/>
      <c r="AE14" s="106" t="s">
        <v>29</v>
      </c>
      <c r="AF14" s="70">
        <f>AF3-AF8</f>
        <v>13136153850</v>
      </c>
      <c r="AG14" s="30"/>
      <c r="AH14" s="31"/>
      <c r="AI14" s="106"/>
      <c r="AJ14" s="70">
        <f>AJ3-AJ8</f>
        <v>0</v>
      </c>
      <c r="AK14" s="30"/>
      <c r="AL14" s="31"/>
      <c r="AM14" t="s">
        <v>152</v>
      </c>
      <c r="AN14" s="70">
        <f>AN3-AN8</f>
        <v>-1820042862</v>
      </c>
    </row>
    <row r="15" spans="3:40" ht="16.5">
      <c r="C15" s="49">
        <f>-C11</f>
        <v>-241407201103</v>
      </c>
      <c r="E15" s="30"/>
      <c r="F15" s="31"/>
      <c r="H15" s="60">
        <v>-295311858630</v>
      </c>
      <c r="I15" s="30"/>
      <c r="J15" s="31"/>
      <c r="L15" s="72"/>
      <c r="M15" s="137"/>
      <c r="N15" s="36"/>
      <c r="O15" s="36"/>
      <c r="P15" s="133"/>
      <c r="R15" s="31"/>
      <c r="S15" t="s">
        <v>37</v>
      </c>
      <c r="T15" s="72">
        <f>T4-T9</f>
        <v>-606239756</v>
      </c>
      <c r="U15" s="30"/>
      <c r="V15" s="31"/>
      <c r="W15" t="s">
        <v>37</v>
      </c>
      <c r="X15" s="70">
        <f>X4-X9</f>
        <v>411362785</v>
      </c>
      <c r="Y15" s="30"/>
      <c r="Z15" s="31"/>
      <c r="AA15" s="31" t="s">
        <v>37</v>
      </c>
      <c r="AB15" s="70">
        <f>AB4-AB9</f>
        <v>411362785</v>
      </c>
      <c r="AC15" s="30"/>
      <c r="AD15" s="31"/>
      <c r="AE15" t="s">
        <v>37</v>
      </c>
      <c r="AF15" s="70">
        <f>AF4-AF9</f>
        <v>1763995021</v>
      </c>
      <c r="AG15" s="30"/>
      <c r="AH15" s="31"/>
      <c r="AJ15" s="70">
        <f>AJ4-AJ9</f>
        <v>0</v>
      </c>
      <c r="AK15" s="30"/>
      <c r="AL15" s="31"/>
      <c r="AM15" t="s">
        <v>151</v>
      </c>
      <c r="AN15" s="70">
        <f>AN4-AN9</f>
        <v>-1305843864</v>
      </c>
    </row>
    <row r="16" spans="3:40" ht="16.5">
      <c r="C16" s="53">
        <f>SUM(C14:C15)</f>
        <v>53969795078</v>
      </c>
      <c r="E16" s="30"/>
      <c r="F16" s="31"/>
      <c r="H16" s="65">
        <f>SUM(H14:H15)</f>
        <v>29792181959</v>
      </c>
      <c r="I16" s="30"/>
      <c r="J16" s="31"/>
      <c r="L16" s="73">
        <f>SUM(L14:L15)</f>
        <v>1522035565</v>
      </c>
      <c r="M16" s="137"/>
      <c r="N16" s="36"/>
      <c r="O16" s="36"/>
      <c r="P16" s="35"/>
      <c r="R16" s="31"/>
      <c r="T16" s="73">
        <f>SUM(T14:T15)</f>
        <v>781809608</v>
      </c>
      <c r="W16" s="1" t="s">
        <v>63</v>
      </c>
      <c r="X16" s="76">
        <f>X5-X10</f>
        <v>6983478860</v>
      </c>
      <c r="Y16" s="30"/>
      <c r="Z16" s="31"/>
      <c r="AA16" s="38"/>
      <c r="AB16" s="76"/>
      <c r="AE16" s="1"/>
      <c r="AF16" s="76"/>
      <c r="AI16" s="1"/>
      <c r="AJ16" s="76"/>
      <c r="AM16" s="1"/>
      <c r="AN16" s="76"/>
    </row>
    <row r="17" spans="5:40" ht="16.5">
      <c r="E17" s="30"/>
      <c r="F17" s="31"/>
      <c r="I17" s="30"/>
      <c r="J17" s="31"/>
      <c r="L17" s="69"/>
      <c r="M17" s="137"/>
      <c r="N17" s="36"/>
      <c r="O17" s="36"/>
      <c r="P17" s="37"/>
      <c r="R17" s="31"/>
      <c r="T17" s="69"/>
      <c r="U17" s="30"/>
      <c r="V17" s="31"/>
      <c r="X17" s="73">
        <f>SUM(X14:X16)</f>
        <v>10107091783</v>
      </c>
      <c r="Y17" s="30"/>
      <c r="Z17" s="31"/>
      <c r="AA17" s="31"/>
      <c r="AB17" s="73">
        <f>SUM(AB14:AB16)</f>
        <v>3568557187</v>
      </c>
      <c r="AC17" s="30"/>
      <c r="AD17" s="31"/>
      <c r="AF17" s="73">
        <f>SUM(AF14:AF16)</f>
        <v>14900148871</v>
      </c>
      <c r="AG17" s="30"/>
      <c r="AH17" s="31"/>
      <c r="AJ17" s="73">
        <f>SUM(AJ14:AJ16)</f>
        <v>0</v>
      </c>
      <c r="AK17" s="30"/>
      <c r="AL17" s="31"/>
      <c r="AN17" s="73">
        <f>SUM(AN14:AN16)</f>
        <v>-3125886726</v>
      </c>
    </row>
    <row r="18" spans="1:40" ht="16.5">
      <c r="A18" t="s">
        <v>43</v>
      </c>
      <c r="C18" s="54">
        <f>C5</f>
        <v>275534094000</v>
      </c>
      <c r="E18" s="30" t="s">
        <v>43</v>
      </c>
      <c r="F18" s="31"/>
      <c r="H18" s="66">
        <v>289670578000</v>
      </c>
      <c r="I18" s="102" t="s">
        <v>66</v>
      </c>
      <c r="J18" s="103" t="s">
        <v>67</v>
      </c>
      <c r="K18" s="104"/>
      <c r="L18" s="69"/>
      <c r="M18" s="137"/>
      <c r="N18" s="36"/>
      <c r="O18" s="36"/>
      <c r="P18" s="33"/>
      <c r="Q18" s="103" t="s">
        <v>66</v>
      </c>
      <c r="R18" s="103" t="s">
        <v>67</v>
      </c>
      <c r="S18" s="104"/>
      <c r="T18" s="69"/>
      <c r="U18" s="30"/>
      <c r="V18" s="31"/>
      <c r="X18" s="69"/>
      <c r="Y18" s="30"/>
      <c r="Z18" s="31"/>
      <c r="AA18" s="31"/>
      <c r="AB18" s="69"/>
      <c r="AC18" s="30"/>
      <c r="AD18" s="31"/>
      <c r="AF18" s="69"/>
      <c r="AG18" s="30"/>
      <c r="AH18" s="31"/>
      <c r="AJ18" s="69"/>
      <c r="AK18" s="30"/>
      <c r="AL18" s="31"/>
      <c r="AN18" s="69"/>
    </row>
    <row r="19" spans="5:40" ht="16.5">
      <c r="E19" s="30"/>
      <c r="F19" s="31"/>
      <c r="I19" s="102"/>
      <c r="J19" s="103" t="s">
        <v>68</v>
      </c>
      <c r="K19" s="104"/>
      <c r="L19" s="69"/>
      <c r="M19" s="137"/>
      <c r="N19" s="36"/>
      <c r="O19" s="36"/>
      <c r="P19" s="37"/>
      <c r="Q19" s="103"/>
      <c r="R19" s="103" t="s">
        <v>68</v>
      </c>
      <c r="S19" s="104"/>
      <c r="T19" s="69"/>
      <c r="U19" s="102" t="s">
        <v>66</v>
      </c>
      <c r="V19" s="103" t="s">
        <v>70</v>
      </c>
      <c r="W19" s="104"/>
      <c r="X19" s="69"/>
      <c r="Y19" s="102"/>
      <c r="Z19" s="103"/>
      <c r="AA19" s="103"/>
      <c r="AB19" s="69"/>
      <c r="AC19" s="102"/>
      <c r="AD19" s="103"/>
      <c r="AE19" s="104"/>
      <c r="AF19" s="69"/>
      <c r="AG19" s="102"/>
      <c r="AH19" s="103"/>
      <c r="AI19" s="104"/>
      <c r="AJ19" s="69"/>
      <c r="AK19" s="102"/>
      <c r="AL19" s="103"/>
      <c r="AM19" s="104"/>
      <c r="AN19" s="69"/>
    </row>
    <row r="20" spans="1:40" ht="16.5">
      <c r="A20" t="s">
        <v>44</v>
      </c>
      <c r="E20" s="30" t="s">
        <v>44</v>
      </c>
      <c r="F20" s="31"/>
      <c r="I20" s="30" t="s">
        <v>45</v>
      </c>
      <c r="J20" s="31"/>
      <c r="L20" s="69"/>
      <c r="M20" s="137"/>
      <c r="N20" s="36"/>
      <c r="O20" s="36"/>
      <c r="P20" s="37"/>
      <c r="Q20" s="31" t="s">
        <v>69</v>
      </c>
      <c r="R20" s="31"/>
      <c r="T20" s="69"/>
      <c r="U20" s="102"/>
      <c r="V20" s="103" t="s">
        <v>68</v>
      </c>
      <c r="W20" s="104"/>
      <c r="X20" s="69"/>
      <c r="Y20" s="102"/>
      <c r="Z20" s="103"/>
      <c r="AA20" s="103"/>
      <c r="AB20" s="69"/>
      <c r="AC20" s="102"/>
      <c r="AD20" s="103"/>
      <c r="AE20" s="104"/>
      <c r="AF20" s="69"/>
      <c r="AG20" s="102"/>
      <c r="AH20" s="103"/>
      <c r="AI20" s="104"/>
      <c r="AJ20" s="69"/>
      <c r="AK20" s="102"/>
      <c r="AL20" s="103"/>
      <c r="AM20" s="104"/>
      <c r="AN20" s="69"/>
    </row>
    <row r="21" spans="3:40" ht="16.5">
      <c r="C21" s="48">
        <f>C6</f>
        <v>295376996181</v>
      </c>
      <c r="E21" s="30"/>
      <c r="F21" s="31"/>
      <c r="H21" s="59">
        <v>325104040589</v>
      </c>
      <c r="I21" s="30"/>
      <c r="J21" s="38" t="s">
        <v>46</v>
      </c>
      <c r="L21" s="70">
        <f>L3</f>
        <v>35996262589</v>
      </c>
      <c r="M21" s="137"/>
      <c r="N21" s="39"/>
      <c r="O21" s="36"/>
      <c r="P21" s="33"/>
      <c r="R21" s="31"/>
      <c r="S21" t="s">
        <v>27</v>
      </c>
      <c r="T21" s="70">
        <f>T5</f>
        <v>41765556549</v>
      </c>
      <c r="X21" s="69"/>
      <c r="Y21" s="30"/>
      <c r="Z21" s="31"/>
      <c r="AA21" s="31"/>
      <c r="AB21" s="69"/>
      <c r="AF21" s="69"/>
      <c r="AJ21" s="69"/>
      <c r="AN21" s="69"/>
    </row>
    <row r="22" spans="3:40" ht="16.5">
      <c r="C22" s="48">
        <f>-C11</f>
        <v>-241407201103</v>
      </c>
      <c r="E22" s="30"/>
      <c r="H22" s="59">
        <v>-295311858630</v>
      </c>
      <c r="I22" s="30"/>
      <c r="J22" s="40" t="s">
        <v>47</v>
      </c>
      <c r="L22" s="70">
        <f>L8</f>
        <v>34474227024</v>
      </c>
      <c r="M22" s="137"/>
      <c r="N22" s="41"/>
      <c r="O22" s="36"/>
      <c r="P22" s="33"/>
      <c r="S22" s="42" t="s">
        <v>48</v>
      </c>
      <c r="T22" s="70">
        <f>T10</f>
        <v>40983746941</v>
      </c>
      <c r="U22" s="30" t="s">
        <v>73</v>
      </c>
      <c r="V22" s="31"/>
      <c r="X22" s="69"/>
      <c r="Y22" s="30" t="s">
        <v>73</v>
      </c>
      <c r="Z22" s="31"/>
      <c r="AA22" s="31"/>
      <c r="AB22" s="69"/>
      <c r="AC22" s="30" t="s">
        <v>73</v>
      </c>
      <c r="AD22" s="31"/>
      <c r="AF22" s="69"/>
      <c r="AG22" s="30" t="s">
        <v>73</v>
      </c>
      <c r="AH22" s="31"/>
      <c r="AJ22" s="69"/>
      <c r="AK22" s="30" t="s">
        <v>73</v>
      </c>
      <c r="AL22" s="31"/>
      <c r="AN22" s="69"/>
    </row>
    <row r="23" spans="3:40" ht="16.5">
      <c r="C23" s="55">
        <f>-C5</f>
        <v>-275534094000</v>
      </c>
      <c r="E23" s="30"/>
      <c r="H23" s="67">
        <v>-289670578000</v>
      </c>
      <c r="I23" s="30"/>
      <c r="J23" s="40"/>
      <c r="L23" s="74"/>
      <c r="M23" s="137"/>
      <c r="N23" s="41"/>
      <c r="O23" s="36"/>
      <c r="P23" s="35"/>
      <c r="S23" s="43"/>
      <c r="T23" s="74"/>
      <c r="U23" s="30"/>
      <c r="V23" s="31"/>
      <c r="W23" t="s">
        <v>27</v>
      </c>
      <c r="X23" s="70">
        <f>X6</f>
        <v>82173351113</v>
      </c>
      <c r="Y23" s="30"/>
      <c r="Z23" s="31"/>
      <c r="AA23" s="31" t="s">
        <v>27</v>
      </c>
      <c r="AB23" s="70">
        <f>AB6</f>
        <v>61127741352</v>
      </c>
      <c r="AC23" s="30"/>
      <c r="AD23" s="31"/>
      <c r="AE23" t="s">
        <v>27</v>
      </c>
      <c r="AF23" s="70">
        <f>AF6</f>
        <v>99400912315</v>
      </c>
      <c r="AG23" s="30"/>
      <c r="AH23" s="31"/>
      <c r="AI23" t="s">
        <v>27</v>
      </c>
      <c r="AJ23" s="70">
        <f>AJ6</f>
        <v>0</v>
      </c>
      <c r="AK23" s="30"/>
      <c r="AL23" s="31"/>
      <c r="AM23" t="s">
        <v>27</v>
      </c>
      <c r="AN23" s="70">
        <f>AN6</f>
        <v>0</v>
      </c>
    </row>
    <row r="24" spans="3:40" ht="16.5">
      <c r="C24" s="53">
        <f>SUM(C21:C23)</f>
        <v>-221564298922</v>
      </c>
      <c r="E24" s="30"/>
      <c r="H24" s="65">
        <f>SUM(H21:H23)</f>
        <v>-259878396041</v>
      </c>
      <c r="I24" s="30"/>
      <c r="J24" s="38" t="s">
        <v>49</v>
      </c>
      <c r="L24" s="73">
        <f>L21-L22-L23</f>
        <v>1522035565</v>
      </c>
      <c r="M24" s="137"/>
      <c r="N24" s="39"/>
      <c r="O24" s="36"/>
      <c r="P24" s="35"/>
      <c r="T24" s="73">
        <f>T21-T22-T23</f>
        <v>781809608</v>
      </c>
      <c r="U24" s="30"/>
      <c r="W24" s="42" t="s">
        <v>48</v>
      </c>
      <c r="X24" s="70">
        <f>X11</f>
        <v>72066259330</v>
      </c>
      <c r="Y24" s="30"/>
      <c r="Z24" s="31"/>
      <c r="AA24" s="40" t="s">
        <v>48</v>
      </c>
      <c r="AB24" s="70">
        <f>AB11</f>
        <v>57559184165</v>
      </c>
      <c r="AC24" s="30"/>
      <c r="AE24" s="42" t="s">
        <v>48</v>
      </c>
      <c r="AF24" s="70">
        <f>AF11</f>
        <v>84500763444</v>
      </c>
      <c r="AG24" s="30"/>
      <c r="AI24" s="42" t="s">
        <v>48</v>
      </c>
      <c r="AJ24" s="70">
        <f>AJ11</f>
        <v>0</v>
      </c>
      <c r="AK24" s="30"/>
      <c r="AM24" s="42" t="s">
        <v>48</v>
      </c>
      <c r="AN24" s="70">
        <f>AN11</f>
        <v>3125886726</v>
      </c>
    </row>
    <row r="25" spans="5:40" ht="16.5">
      <c r="E25" s="30"/>
      <c r="I25" s="30"/>
      <c r="J25" s="31"/>
      <c r="L25" s="69"/>
      <c r="M25" s="137"/>
      <c r="N25" s="36"/>
      <c r="O25" s="36"/>
      <c r="P25" s="37"/>
      <c r="T25" s="69"/>
      <c r="U25" s="30"/>
      <c r="W25" s="43"/>
      <c r="X25" s="74"/>
      <c r="Y25" s="30"/>
      <c r="Z25" s="31"/>
      <c r="AA25" s="140"/>
      <c r="AB25" s="74"/>
      <c r="AC25" s="30"/>
      <c r="AE25" s="43"/>
      <c r="AF25" s="74"/>
      <c r="AG25" s="30"/>
      <c r="AI25" s="43"/>
      <c r="AJ25" s="74"/>
      <c r="AK25" s="30"/>
      <c r="AM25" s="43"/>
      <c r="AN25" s="74"/>
    </row>
    <row r="26" spans="5:40" ht="16.5">
      <c r="E26" s="30"/>
      <c r="I26" s="30"/>
      <c r="J26" s="31"/>
      <c r="L26" s="69"/>
      <c r="M26" s="30"/>
      <c r="N26" s="31"/>
      <c r="P26" s="34"/>
      <c r="T26" s="69"/>
      <c r="U26" s="30"/>
      <c r="X26" s="73">
        <f>X23-X24-X25</f>
        <v>10107091783</v>
      </c>
      <c r="Y26" s="30"/>
      <c r="Z26" s="31"/>
      <c r="AA26" s="31"/>
      <c r="AB26" s="73">
        <f>AB23-AB24-AB25</f>
        <v>3568557187</v>
      </c>
      <c r="AC26" s="30"/>
      <c r="AF26" s="73">
        <f>AF23-AF24-AF25</f>
        <v>14900148871</v>
      </c>
      <c r="AG26" s="30"/>
      <c r="AJ26" s="73">
        <f>AJ23-AJ24-AJ25</f>
        <v>0</v>
      </c>
      <c r="AK26" s="30"/>
      <c r="AN26" s="73">
        <f>AN23-AN24-AN25</f>
        <v>-3125886726</v>
      </c>
    </row>
    <row r="27" spans="1:40" s="31" customFormat="1" ht="17.25" thickBot="1">
      <c r="A27" s="44"/>
      <c r="B27" s="44"/>
      <c r="C27" s="56"/>
      <c r="D27" s="44"/>
      <c r="E27" s="45"/>
      <c r="F27" s="44"/>
      <c r="G27" s="44"/>
      <c r="H27" s="68"/>
      <c r="I27" s="45"/>
      <c r="J27" s="44"/>
      <c r="K27" s="44"/>
      <c r="L27" s="80"/>
      <c r="M27" s="45"/>
      <c r="N27" s="44"/>
      <c r="O27" s="44"/>
      <c r="P27" s="46"/>
      <c r="Q27" s="44"/>
      <c r="R27" s="44"/>
      <c r="S27" s="44"/>
      <c r="T27" s="80"/>
      <c r="U27" s="45"/>
      <c r="V27" s="44"/>
      <c r="W27" s="44"/>
      <c r="X27" s="80"/>
      <c r="Y27" s="45"/>
      <c r="Z27" s="44"/>
      <c r="AA27" s="44"/>
      <c r="AB27" s="80"/>
      <c r="AC27" s="45"/>
      <c r="AD27" s="44"/>
      <c r="AE27" s="44"/>
      <c r="AF27" s="80"/>
      <c r="AG27" s="45"/>
      <c r="AH27" s="44"/>
      <c r="AI27" s="44"/>
      <c r="AJ27" s="80"/>
      <c r="AK27" s="45"/>
      <c r="AL27" s="44"/>
      <c r="AM27" s="44"/>
      <c r="AN27" s="80"/>
    </row>
    <row r="28" spans="3:40" s="31" customFormat="1" ht="17.25" thickTop="1">
      <c r="C28" s="57"/>
      <c r="H28" s="38"/>
      <c r="L28" s="38"/>
      <c r="T28" s="38"/>
      <c r="X28" s="38"/>
      <c r="AB28" s="38"/>
      <c r="AF28" s="38"/>
      <c r="AJ28" s="38"/>
      <c r="AN28" s="38"/>
    </row>
  </sheetData>
  <mergeCells count="5">
    <mergeCell ref="AK13:AN13"/>
    <mergeCell ref="U13:X13"/>
    <mergeCell ref="Y13:AB13"/>
    <mergeCell ref="AC13:AF13"/>
    <mergeCell ref="AG13:AJ13"/>
  </mergeCells>
  <printOptions/>
  <pageMargins left="0.45" right="0.45" top="0.53" bottom="0.53" header="0.5" footer="0.5"/>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40"/>
  <sheetViews>
    <sheetView workbookViewId="0" topLeftCell="A1">
      <selection activeCell="AN26" sqref="AN26"/>
    </sheetView>
  </sheetViews>
  <sheetFormatPr defaultColWidth="9.00390625" defaultRowHeight="16.5"/>
  <cols>
    <col min="1" max="1" width="11.25390625" style="0" customWidth="1"/>
    <col min="2" max="2" width="29.25390625" style="0" customWidth="1"/>
    <col min="3" max="3" width="19.625" style="0" customWidth="1"/>
    <col min="4" max="4" width="8.375" style="0" customWidth="1"/>
  </cols>
  <sheetData>
    <row r="1" spans="1:5" ht="16.5">
      <c r="A1" t="s">
        <v>50</v>
      </c>
      <c r="B1" s="43" t="s">
        <v>51</v>
      </c>
      <c r="C1" s="149"/>
      <c r="E1" t="s">
        <v>50</v>
      </c>
    </row>
    <row r="2" spans="1:5" ht="16.5">
      <c r="A2" s="81" t="s">
        <v>52</v>
      </c>
      <c r="B2" s="82" t="s">
        <v>53</v>
      </c>
      <c r="C2" s="83">
        <f>C4-C5-C6-C7</f>
        <v>3925510347791.13</v>
      </c>
      <c r="E2" s="84" t="s">
        <v>54</v>
      </c>
    </row>
    <row r="3" spans="1:5" ht="16.5">
      <c r="A3" s="85" t="s">
        <v>55</v>
      </c>
      <c r="C3" s="86"/>
      <c r="E3" s="84"/>
    </row>
    <row r="4" spans="2:4" ht="22.5" customHeight="1">
      <c r="B4" t="s">
        <v>56</v>
      </c>
      <c r="C4" s="162">
        <v>7249785202750.1</v>
      </c>
      <c r="D4" s="132"/>
    </row>
    <row r="5" spans="2:4" ht="24.75" customHeight="1">
      <c r="B5" s="1" t="s">
        <v>57</v>
      </c>
      <c r="C5" s="162">
        <v>1494417358004.76</v>
      </c>
      <c r="D5" s="90"/>
    </row>
    <row r="6" spans="2:4" ht="40.5" customHeight="1">
      <c r="B6" s="87" t="s">
        <v>119</v>
      </c>
      <c r="C6" s="161">
        <v>1829082122008.21</v>
      </c>
      <c r="D6" s="90"/>
    </row>
    <row r="7" spans="2:4" ht="41.25" customHeight="1">
      <c r="B7" s="87" t="s">
        <v>118</v>
      </c>
      <c r="C7" s="161">
        <f>SUM(C9:C32)</f>
        <v>775374946</v>
      </c>
      <c r="D7" s="90"/>
    </row>
    <row r="8" spans="2:4" ht="9" customHeight="1">
      <c r="B8" s="87"/>
      <c r="C8" s="163"/>
      <c r="D8" s="90"/>
    </row>
    <row r="9" spans="2:4" ht="16.5">
      <c r="B9" s="71" t="s">
        <v>58</v>
      </c>
      <c r="C9" s="90">
        <v>223735072</v>
      </c>
      <c r="D9" s="90"/>
    </row>
    <row r="10" spans="2:4" ht="16.5">
      <c r="B10" s="71" t="s">
        <v>59</v>
      </c>
      <c r="C10" s="90">
        <v>329676008</v>
      </c>
      <c r="D10" s="90"/>
    </row>
    <row r="11" spans="2:4" ht="16.5">
      <c r="B11" s="71" t="s">
        <v>98</v>
      </c>
      <c r="C11" s="90">
        <v>15210059</v>
      </c>
      <c r="D11" s="90"/>
    </row>
    <row r="12" spans="2:4" ht="16.5">
      <c r="B12" s="71" t="s">
        <v>60</v>
      </c>
      <c r="C12" s="90">
        <v>60407083</v>
      </c>
      <c r="D12" s="90"/>
    </row>
    <row r="13" spans="2:4" ht="16.5">
      <c r="B13" s="71" t="s">
        <v>61</v>
      </c>
      <c r="C13" s="90">
        <v>11128018</v>
      </c>
      <c r="D13" s="90"/>
    </row>
    <row r="14" spans="2:4" ht="16.5">
      <c r="B14" s="71" t="s">
        <v>99</v>
      </c>
      <c r="C14" s="90">
        <v>1295000</v>
      </c>
      <c r="D14" s="90"/>
    </row>
    <row r="15" spans="2:4" ht="16.5">
      <c r="B15" s="71" t="s">
        <v>117</v>
      </c>
      <c r="C15" s="90">
        <v>19986349</v>
      </c>
      <c r="D15" s="90"/>
    </row>
    <row r="16" spans="2:4" ht="16.5">
      <c r="B16" s="71" t="s">
        <v>76</v>
      </c>
      <c r="C16" s="90">
        <v>51879509</v>
      </c>
      <c r="D16" s="90"/>
    </row>
    <row r="17" spans="2:4" ht="16.5">
      <c r="B17" s="71" t="s">
        <v>75</v>
      </c>
      <c r="C17" s="90">
        <v>11360003</v>
      </c>
      <c r="D17" s="90"/>
    </row>
    <row r="18" spans="2:4" ht="16.5">
      <c r="B18" s="71" t="s">
        <v>62</v>
      </c>
      <c r="C18" s="90">
        <v>1475000</v>
      </c>
      <c r="D18" s="90"/>
    </row>
    <row r="19" spans="2:4" ht="16.5">
      <c r="B19" s="71" t="s">
        <v>104</v>
      </c>
      <c r="C19" s="90">
        <v>19649397</v>
      </c>
      <c r="D19" s="90"/>
    </row>
    <row r="20" spans="2:4" ht="16.5">
      <c r="B20" s="71" t="s">
        <v>100</v>
      </c>
      <c r="C20" s="90">
        <v>1000000</v>
      </c>
      <c r="D20" s="90"/>
    </row>
    <row r="21" spans="2:4" ht="16.5">
      <c r="B21" s="71" t="s">
        <v>116</v>
      </c>
      <c r="C21" s="90">
        <v>7500000</v>
      </c>
      <c r="D21" s="90"/>
    </row>
    <row r="22" spans="2:4" ht="16.5">
      <c r="B22" s="71" t="s">
        <v>101</v>
      </c>
      <c r="C22" s="90">
        <v>1151136</v>
      </c>
      <c r="D22" s="90"/>
    </row>
    <row r="23" spans="2:4" ht="16.5">
      <c r="B23" s="71" t="s">
        <v>77</v>
      </c>
      <c r="C23" s="90">
        <v>19623933</v>
      </c>
      <c r="D23" s="90"/>
    </row>
    <row r="24" spans="2:4" ht="16.5">
      <c r="B24" s="71" t="s">
        <v>161</v>
      </c>
      <c r="C24" s="90">
        <v>298379</v>
      </c>
      <c r="D24" s="90"/>
    </row>
    <row r="25" spans="2:4" ht="16.5">
      <c r="B25" s="88"/>
      <c r="C25" s="89"/>
      <c r="D25" s="90"/>
    </row>
    <row r="26" spans="2:4" ht="16.5">
      <c r="B26" s="71"/>
      <c r="C26" s="90"/>
      <c r="D26" s="90"/>
    </row>
    <row r="27" spans="2:3" ht="16.5">
      <c r="B27" s="71"/>
      <c r="C27" s="90"/>
    </row>
    <row r="28" spans="2:3" ht="16.5">
      <c r="B28" s="71"/>
      <c r="C28" s="90"/>
    </row>
    <row r="29" spans="2:3" ht="16.5">
      <c r="B29" s="71"/>
      <c r="C29" s="90"/>
    </row>
    <row r="30" spans="2:3" ht="16.5">
      <c r="B30" s="71"/>
      <c r="C30" s="90"/>
    </row>
    <row r="31" spans="2:3" ht="16.5">
      <c r="B31" s="71"/>
      <c r="C31" s="90"/>
    </row>
    <row r="32" ht="16.5">
      <c r="C32" s="90"/>
    </row>
    <row r="33" spans="2:3" ht="21">
      <c r="B33" s="91"/>
      <c r="C33" s="92"/>
    </row>
    <row r="34" spans="2:3" ht="21">
      <c r="B34" s="91"/>
      <c r="C34" s="92"/>
    </row>
    <row r="35" spans="2:3" ht="21">
      <c r="B35" s="91"/>
      <c r="C35" s="92"/>
    </row>
    <row r="36" spans="2:3" ht="21">
      <c r="B36" s="91"/>
      <c r="C36" s="92"/>
    </row>
    <row r="37" spans="2:3" ht="21">
      <c r="B37" s="91"/>
      <c r="C37" s="92"/>
    </row>
    <row r="38" spans="2:3" ht="21">
      <c r="B38" s="91"/>
      <c r="C38" s="92"/>
    </row>
    <row r="39" spans="2:3" ht="21">
      <c r="B39" s="91"/>
      <c r="C39" s="92"/>
    </row>
    <row r="40" spans="2:3" ht="21">
      <c r="B40" s="91"/>
      <c r="C40" s="92"/>
    </row>
  </sheetData>
  <printOptions/>
  <pageMargins left="0.28" right="0.22"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AK26"/>
  <sheetViews>
    <sheetView showGridLines="0" workbookViewId="0" topLeftCell="A1">
      <pane xSplit="1" ySplit="5" topLeftCell="F6" activePane="bottomRight" state="frozen"/>
      <selection pane="topLeft" activeCell="AN26" sqref="AN26"/>
      <selection pane="topRight" activeCell="AN26" sqref="AN26"/>
      <selection pane="bottomLeft" activeCell="AN26" sqref="AN26"/>
      <selection pane="bottomRight" activeCell="AN26" sqref="AN26"/>
    </sheetView>
  </sheetViews>
  <sheetFormatPr defaultColWidth="9.00390625" defaultRowHeight="16.5"/>
  <cols>
    <col min="1" max="1" width="1.25" style="196" customWidth="1"/>
    <col min="2" max="2" width="34.875" style="196" customWidth="1"/>
    <col min="3" max="3" width="15.375" style="196" customWidth="1"/>
    <col min="4" max="4" width="16.00390625" style="196" customWidth="1"/>
    <col min="5" max="5" width="19.375" style="196" customWidth="1"/>
    <col min="6" max="6" width="21.50390625" style="196" customWidth="1"/>
    <col min="7" max="7" width="16.25390625" style="196" customWidth="1"/>
    <col min="8" max="8" width="15.50390625" style="196" customWidth="1"/>
    <col min="9" max="9" width="16.375" style="196" customWidth="1"/>
    <col min="10" max="10" width="15.625" style="196" customWidth="1"/>
    <col min="11" max="11" width="19.375" style="196" customWidth="1"/>
    <col min="12" max="12" width="13.125" style="196" bestFit="1" customWidth="1"/>
    <col min="13" max="16384" width="9.00390625" style="196" customWidth="1"/>
  </cols>
  <sheetData>
    <row r="1" spans="2:37" s="150" customFormat="1" ht="24" customHeight="1">
      <c r="B1" s="226" t="s">
        <v>105</v>
      </c>
      <c r="C1" s="226"/>
      <c r="D1" s="226"/>
      <c r="E1" s="226"/>
      <c r="F1" s="226" t="s">
        <v>105</v>
      </c>
      <c r="G1" s="226"/>
      <c r="H1" s="226"/>
      <c r="I1" s="226"/>
      <c r="J1" s="226"/>
      <c r="K1" s="164"/>
      <c r="M1" s="151"/>
      <c r="N1" s="151"/>
      <c r="AK1" s="151" t="s">
        <v>113</v>
      </c>
    </row>
    <row r="2" spans="2:11" s="150" customFormat="1" ht="33" customHeight="1">
      <c r="B2" s="225" t="s">
        <v>120</v>
      </c>
      <c r="C2" s="225"/>
      <c r="D2" s="225"/>
      <c r="E2" s="225"/>
      <c r="F2" s="225" t="s">
        <v>121</v>
      </c>
      <c r="G2" s="225"/>
      <c r="H2" s="225"/>
      <c r="I2" s="225"/>
      <c r="J2" s="225"/>
      <c r="K2" s="165"/>
    </row>
    <row r="3" spans="2:11" s="152" customFormat="1" ht="25.5" customHeight="1" thickBot="1">
      <c r="B3" s="153" t="s">
        <v>122</v>
      </c>
      <c r="C3" s="154"/>
      <c r="D3" s="155"/>
      <c r="E3" s="156" t="s">
        <v>123</v>
      </c>
      <c r="F3" s="153" t="s">
        <v>124</v>
      </c>
      <c r="G3" s="157"/>
      <c r="H3" s="155"/>
      <c r="J3" s="156" t="s">
        <v>123</v>
      </c>
      <c r="K3" s="166"/>
    </row>
    <row r="4" spans="2:10" s="167" customFormat="1" ht="21" customHeight="1">
      <c r="B4" s="217" t="s">
        <v>125</v>
      </c>
      <c r="C4" s="219" t="s">
        <v>126</v>
      </c>
      <c r="D4" s="219" t="s">
        <v>127</v>
      </c>
      <c r="E4" s="221" t="s">
        <v>128</v>
      </c>
      <c r="F4" s="217" t="s">
        <v>129</v>
      </c>
      <c r="G4" s="219" t="s">
        <v>130</v>
      </c>
      <c r="H4" s="219" t="s">
        <v>131</v>
      </c>
      <c r="I4" s="223" t="s">
        <v>132</v>
      </c>
      <c r="J4" s="224"/>
    </row>
    <row r="5" spans="2:10" s="167" customFormat="1" ht="36" customHeight="1" thickBot="1">
      <c r="B5" s="218"/>
      <c r="C5" s="220"/>
      <c r="D5" s="220"/>
      <c r="E5" s="222"/>
      <c r="F5" s="218"/>
      <c r="G5" s="220"/>
      <c r="H5" s="220"/>
      <c r="I5" s="168" t="s">
        <v>133</v>
      </c>
      <c r="J5" s="169" t="s">
        <v>149</v>
      </c>
    </row>
    <row r="6" spans="2:11" s="167" customFormat="1" ht="30.75" customHeight="1">
      <c r="B6" s="170" t="s">
        <v>134</v>
      </c>
      <c r="C6" s="171">
        <f>SUM(C7:C26)</f>
        <v>62178325308</v>
      </c>
      <c r="D6" s="171">
        <f>SUM(D7:D26)</f>
        <v>11535195170</v>
      </c>
      <c r="E6" s="158">
        <f aca="true" t="shared" si="0" ref="E6:E26">C6-D6</f>
        <v>50643130138</v>
      </c>
      <c r="F6" s="170" t="s">
        <v>135</v>
      </c>
      <c r="G6" s="171">
        <f>SUM(G7:G26)</f>
        <v>967827162459.0701</v>
      </c>
      <c r="H6" s="171">
        <f>SUM(H7:H26)</f>
        <v>4864941197</v>
      </c>
      <c r="I6" s="171">
        <f>SUM(I7:I26)</f>
        <v>920723711998.71</v>
      </c>
      <c r="J6" s="172">
        <f>SUM(J7:J26)</f>
        <v>42238509263.36</v>
      </c>
      <c r="K6" s="173"/>
    </row>
    <row r="7" spans="2:11" s="167" customFormat="1" ht="39" customHeight="1">
      <c r="B7" s="174" t="s">
        <v>136</v>
      </c>
      <c r="C7" s="175">
        <v>15531394</v>
      </c>
      <c r="D7" s="175">
        <v>252542940</v>
      </c>
      <c r="E7" s="159">
        <f t="shared" si="0"/>
        <v>-237011546</v>
      </c>
      <c r="F7" s="176" t="s">
        <v>136</v>
      </c>
      <c r="G7" s="175">
        <v>697159834.25</v>
      </c>
      <c r="H7" s="175">
        <v>1192156</v>
      </c>
      <c r="I7" s="175">
        <v>110000000</v>
      </c>
      <c r="J7" s="177">
        <v>585967678.25</v>
      </c>
      <c r="K7" s="173"/>
    </row>
    <row r="8" spans="2:11" s="167" customFormat="1" ht="32.25" customHeight="1">
      <c r="B8" s="176" t="s">
        <v>106</v>
      </c>
      <c r="C8" s="175">
        <v>29081476629</v>
      </c>
      <c r="D8" s="175">
        <v>271505780</v>
      </c>
      <c r="E8" s="159">
        <f t="shared" si="0"/>
        <v>28809970849</v>
      </c>
      <c r="F8" s="176" t="s">
        <v>106</v>
      </c>
      <c r="G8" s="175">
        <v>364911027067</v>
      </c>
      <c r="H8" s="175">
        <v>1815275691</v>
      </c>
      <c r="I8" s="175">
        <v>357185752419</v>
      </c>
      <c r="J8" s="178">
        <v>5909998957</v>
      </c>
      <c r="K8" s="173"/>
    </row>
    <row r="9" spans="2:11" s="179" customFormat="1" ht="28.5" customHeight="1">
      <c r="B9" s="180" t="s">
        <v>137</v>
      </c>
      <c r="C9" s="181">
        <v>19334</v>
      </c>
      <c r="D9" s="181">
        <v>20000</v>
      </c>
      <c r="E9" s="182">
        <f t="shared" si="0"/>
        <v>-666</v>
      </c>
      <c r="F9" s="180" t="s">
        <v>137</v>
      </c>
      <c r="G9" s="181">
        <v>1000087</v>
      </c>
      <c r="H9" s="181">
        <v>0</v>
      </c>
      <c r="I9" s="181">
        <v>1000000</v>
      </c>
      <c r="J9" s="183">
        <v>87</v>
      </c>
      <c r="K9" s="184"/>
    </row>
    <row r="10" spans="2:11" s="167" customFormat="1" ht="32.25" customHeight="1">
      <c r="B10" s="174" t="s">
        <v>138</v>
      </c>
      <c r="C10" s="175">
        <v>19348</v>
      </c>
      <c r="D10" s="175">
        <v>20000</v>
      </c>
      <c r="E10" s="159">
        <f t="shared" si="0"/>
        <v>-652</v>
      </c>
      <c r="F10" s="174" t="s">
        <v>138</v>
      </c>
      <c r="G10" s="175">
        <v>1000862</v>
      </c>
      <c r="H10" s="175">
        <v>0</v>
      </c>
      <c r="I10" s="175">
        <v>1000000</v>
      </c>
      <c r="J10" s="177">
        <v>862</v>
      </c>
      <c r="K10" s="173"/>
    </row>
    <row r="11" spans="2:11" s="167" customFormat="1" ht="38.25" customHeight="1">
      <c r="B11" s="176" t="s">
        <v>139</v>
      </c>
      <c r="C11" s="175">
        <v>7521380</v>
      </c>
      <c r="D11" s="175">
        <v>14130000</v>
      </c>
      <c r="E11" s="159">
        <f t="shared" si="0"/>
        <v>-6608620</v>
      </c>
      <c r="F11" s="176" t="s">
        <v>139</v>
      </c>
      <c r="G11" s="175">
        <v>108991352.4</v>
      </c>
      <c r="H11" s="175">
        <v>0</v>
      </c>
      <c r="I11" s="175">
        <v>115599972.4</v>
      </c>
      <c r="J11" s="177">
        <v>-6608620</v>
      </c>
      <c r="K11" s="173"/>
    </row>
    <row r="12" spans="2:11" s="167" customFormat="1" ht="36" customHeight="1">
      <c r="B12" s="176" t="s">
        <v>107</v>
      </c>
      <c r="C12" s="175">
        <v>43651</v>
      </c>
      <c r="D12" s="175">
        <v>100000</v>
      </c>
      <c r="E12" s="159">
        <f t="shared" si="0"/>
        <v>-56349</v>
      </c>
      <c r="F12" s="176" t="s">
        <v>107</v>
      </c>
      <c r="G12" s="175">
        <v>2452498</v>
      </c>
      <c r="H12" s="175">
        <v>0</v>
      </c>
      <c r="I12" s="175">
        <v>2508847</v>
      </c>
      <c r="J12" s="177">
        <v>-56349</v>
      </c>
      <c r="K12" s="173"/>
    </row>
    <row r="13" spans="2:11" s="167" customFormat="1" ht="33.75" customHeight="1">
      <c r="B13" s="174" t="s">
        <v>140</v>
      </c>
      <c r="C13" s="175">
        <v>1505138</v>
      </c>
      <c r="D13" s="175">
        <v>156448</v>
      </c>
      <c r="E13" s="159">
        <f t="shared" si="0"/>
        <v>1348690</v>
      </c>
      <c r="F13" s="176" t="s">
        <v>140</v>
      </c>
      <c r="G13" s="175">
        <v>99852647.54</v>
      </c>
      <c r="H13" s="175">
        <v>0</v>
      </c>
      <c r="I13" s="175">
        <v>0</v>
      </c>
      <c r="J13" s="177">
        <v>99852647.54</v>
      </c>
      <c r="K13" s="173"/>
    </row>
    <row r="14" spans="2:11" s="167" customFormat="1" ht="27.75" customHeight="1">
      <c r="B14" s="176" t="s">
        <v>141</v>
      </c>
      <c r="C14" s="175">
        <v>182</v>
      </c>
      <c r="D14" s="175">
        <v>0</v>
      </c>
      <c r="E14" s="159">
        <f t="shared" si="0"/>
        <v>182</v>
      </c>
      <c r="F14" s="176" t="s">
        <v>141</v>
      </c>
      <c r="G14" s="175">
        <v>1169757</v>
      </c>
      <c r="H14" s="175">
        <v>0</v>
      </c>
      <c r="I14" s="175">
        <v>1169575</v>
      </c>
      <c r="J14" s="177">
        <v>182</v>
      </c>
      <c r="K14" s="173"/>
    </row>
    <row r="15" spans="2:12" s="167" customFormat="1" ht="24" customHeight="1">
      <c r="B15" s="174" t="s">
        <v>108</v>
      </c>
      <c r="C15" s="175">
        <v>138460</v>
      </c>
      <c r="D15" s="175">
        <v>426000</v>
      </c>
      <c r="E15" s="159">
        <f t="shared" si="0"/>
        <v>-287540</v>
      </c>
      <c r="F15" s="174" t="s">
        <v>108</v>
      </c>
      <c r="G15" s="175">
        <v>5591260.55</v>
      </c>
      <c r="H15" s="175">
        <v>0</v>
      </c>
      <c r="I15" s="175">
        <v>5513660</v>
      </c>
      <c r="J15" s="177">
        <v>77600.55</v>
      </c>
      <c r="K15" s="173"/>
      <c r="L15" s="173"/>
    </row>
    <row r="16" spans="2:11" s="167" customFormat="1" ht="24.75" customHeight="1">
      <c r="B16" s="174" t="s">
        <v>109</v>
      </c>
      <c r="C16" s="175">
        <v>21807</v>
      </c>
      <c r="D16" s="175">
        <v>42000</v>
      </c>
      <c r="E16" s="159">
        <f t="shared" si="0"/>
        <v>-20193</v>
      </c>
      <c r="F16" s="174" t="s">
        <v>109</v>
      </c>
      <c r="G16" s="175">
        <v>2630821</v>
      </c>
      <c r="H16" s="175">
        <v>0</v>
      </c>
      <c r="I16" s="175">
        <v>2595070</v>
      </c>
      <c r="J16" s="177">
        <v>35751</v>
      </c>
      <c r="K16" s="173"/>
    </row>
    <row r="17" spans="2:11" s="185" customFormat="1" ht="30" customHeight="1">
      <c r="B17" s="180" t="s">
        <v>142</v>
      </c>
      <c r="C17" s="181">
        <v>53159124</v>
      </c>
      <c r="D17" s="181">
        <v>218004392</v>
      </c>
      <c r="E17" s="182">
        <f t="shared" si="0"/>
        <v>-164845268</v>
      </c>
      <c r="F17" s="180" t="s">
        <v>142</v>
      </c>
      <c r="G17" s="181">
        <v>3035479297.4</v>
      </c>
      <c r="H17" s="181">
        <v>115121</v>
      </c>
      <c r="I17" s="181">
        <v>0</v>
      </c>
      <c r="J17" s="183">
        <v>3035364176.4</v>
      </c>
      <c r="K17" s="186"/>
    </row>
    <row r="18" spans="2:11" s="167" customFormat="1" ht="28.5" customHeight="1">
      <c r="B18" s="174" t="s">
        <v>143</v>
      </c>
      <c r="C18" s="175">
        <v>10797157</v>
      </c>
      <c r="D18" s="175">
        <v>6401073</v>
      </c>
      <c r="E18" s="159">
        <f t="shared" si="0"/>
        <v>4396084</v>
      </c>
      <c r="F18" s="174" t="s">
        <v>143</v>
      </c>
      <c r="G18" s="175">
        <v>834225531.31</v>
      </c>
      <c r="H18" s="175">
        <v>693594</v>
      </c>
      <c r="I18" s="175">
        <v>725431439.31</v>
      </c>
      <c r="J18" s="177">
        <v>108100498</v>
      </c>
      <c r="K18" s="173"/>
    </row>
    <row r="19" spans="2:11" s="179" customFormat="1" ht="50.25" customHeight="1">
      <c r="B19" s="187" t="s">
        <v>144</v>
      </c>
      <c r="C19" s="181">
        <v>94554044</v>
      </c>
      <c r="D19" s="181">
        <v>833334249</v>
      </c>
      <c r="E19" s="182">
        <f t="shared" si="0"/>
        <v>-738780205</v>
      </c>
      <c r="F19" s="187" t="s">
        <v>144</v>
      </c>
      <c r="G19" s="181">
        <v>2388488939</v>
      </c>
      <c r="H19" s="181"/>
      <c r="I19" s="181">
        <v>0</v>
      </c>
      <c r="J19" s="188">
        <v>2388488939</v>
      </c>
      <c r="K19" s="184"/>
    </row>
    <row r="20" spans="2:11" s="167" customFormat="1" ht="24" customHeight="1">
      <c r="B20" s="174" t="s">
        <v>145</v>
      </c>
      <c r="C20" s="175">
        <v>666100</v>
      </c>
      <c r="D20" s="175">
        <v>660000</v>
      </c>
      <c r="E20" s="159">
        <f t="shared" si="0"/>
        <v>6100</v>
      </c>
      <c r="F20" s="174" t="s">
        <v>145</v>
      </c>
      <c r="G20" s="175">
        <v>23140747.38</v>
      </c>
      <c r="H20" s="175">
        <v>0</v>
      </c>
      <c r="I20" s="175">
        <v>22910725</v>
      </c>
      <c r="J20" s="177">
        <v>230022.38</v>
      </c>
      <c r="K20" s="173"/>
    </row>
    <row r="21" spans="2:11" s="167" customFormat="1" ht="24" customHeight="1">
      <c r="B21" s="174" t="s">
        <v>110</v>
      </c>
      <c r="C21" s="175">
        <v>79500</v>
      </c>
      <c r="D21" s="175">
        <v>70000</v>
      </c>
      <c r="E21" s="159">
        <f t="shared" si="0"/>
        <v>9500</v>
      </c>
      <c r="F21" s="174" t="s">
        <v>110</v>
      </c>
      <c r="G21" s="175">
        <v>5200226.24</v>
      </c>
      <c r="H21" s="175">
        <v>0</v>
      </c>
      <c r="I21" s="175">
        <v>5000000</v>
      </c>
      <c r="J21" s="177">
        <v>200226.24</v>
      </c>
      <c r="K21" s="173"/>
    </row>
    <row r="22" spans="2:11" s="179" customFormat="1" ht="24" customHeight="1">
      <c r="B22" s="180" t="s">
        <v>146</v>
      </c>
      <c r="C22" s="181">
        <v>682835826</v>
      </c>
      <c r="D22" s="181">
        <v>311430277</v>
      </c>
      <c r="E22" s="182">
        <f t="shared" si="0"/>
        <v>371405549</v>
      </c>
      <c r="F22" s="180" t="s">
        <v>146</v>
      </c>
      <c r="G22" s="181">
        <v>6776756839</v>
      </c>
      <c r="H22" s="181">
        <v>8106092</v>
      </c>
      <c r="I22" s="181">
        <v>0</v>
      </c>
      <c r="J22" s="183">
        <v>6768650747</v>
      </c>
      <c r="K22" s="184"/>
    </row>
    <row r="23" spans="2:11" s="179" customFormat="1" ht="22.5" customHeight="1">
      <c r="B23" s="180" t="s">
        <v>111</v>
      </c>
      <c r="C23" s="181">
        <v>21301706006</v>
      </c>
      <c r="D23" s="181">
        <v>1070943841</v>
      </c>
      <c r="E23" s="182">
        <f t="shared" si="0"/>
        <v>20230762165</v>
      </c>
      <c r="F23" s="180" t="s">
        <v>111</v>
      </c>
      <c r="G23" s="181">
        <v>433467437457</v>
      </c>
      <c r="H23" s="181">
        <v>2398831326</v>
      </c>
      <c r="I23" s="181">
        <v>415197489830</v>
      </c>
      <c r="J23" s="189">
        <v>15871116301</v>
      </c>
      <c r="K23" s="184"/>
    </row>
    <row r="24" spans="2:11" s="167" customFormat="1" ht="24.75" customHeight="1">
      <c r="B24" s="174" t="s">
        <v>147</v>
      </c>
      <c r="C24" s="175">
        <v>4766151712</v>
      </c>
      <c r="D24" s="175">
        <v>3300312310</v>
      </c>
      <c r="E24" s="159">
        <f t="shared" si="0"/>
        <v>1465839402</v>
      </c>
      <c r="F24" s="174" t="s">
        <v>147</v>
      </c>
      <c r="G24" s="175">
        <v>149446045585</v>
      </c>
      <c r="H24" s="175">
        <v>632465722</v>
      </c>
      <c r="I24" s="175">
        <v>147347740461</v>
      </c>
      <c r="J24" s="190">
        <v>1465839402</v>
      </c>
      <c r="K24" s="173"/>
    </row>
    <row r="25" spans="2:11" s="167" customFormat="1" ht="22.5" customHeight="1">
      <c r="B25" s="174" t="s">
        <v>112</v>
      </c>
      <c r="C25" s="175">
        <v>6158150443</v>
      </c>
      <c r="D25" s="175">
        <v>5250595860</v>
      </c>
      <c r="E25" s="159">
        <f t="shared" si="0"/>
        <v>907554583</v>
      </c>
      <c r="F25" s="174" t="s">
        <v>112</v>
      </c>
      <c r="G25" s="175">
        <v>5809083379</v>
      </c>
      <c r="H25" s="175">
        <v>8261495</v>
      </c>
      <c r="I25" s="175">
        <v>0</v>
      </c>
      <c r="J25" s="191">
        <v>5800821884</v>
      </c>
      <c r="K25" s="173"/>
    </row>
    <row r="26" spans="2:11" s="167" customFormat="1" ht="34.5" customHeight="1" thickBot="1">
      <c r="B26" s="192" t="s">
        <v>148</v>
      </c>
      <c r="C26" s="193">
        <v>3948073</v>
      </c>
      <c r="D26" s="193">
        <v>4500000</v>
      </c>
      <c r="E26" s="160">
        <f t="shared" si="0"/>
        <v>-551927</v>
      </c>
      <c r="F26" s="194" t="s">
        <v>148</v>
      </c>
      <c r="G26" s="193">
        <v>210428271</v>
      </c>
      <c r="H26" s="193">
        <v>0</v>
      </c>
      <c r="I26" s="193">
        <v>0</v>
      </c>
      <c r="J26" s="195">
        <v>210428271</v>
      </c>
      <c r="K26" s="173"/>
    </row>
  </sheetData>
  <mergeCells count="12">
    <mergeCell ref="B2:E2"/>
    <mergeCell ref="B1:E1"/>
    <mergeCell ref="F1:J1"/>
    <mergeCell ref="F2:J2"/>
    <mergeCell ref="F4:F5"/>
    <mergeCell ref="G4:G5"/>
    <mergeCell ref="H4:H5"/>
    <mergeCell ref="I4:J4"/>
    <mergeCell ref="B4:B5"/>
    <mergeCell ref="C4:C5"/>
    <mergeCell ref="D4:D5"/>
    <mergeCell ref="E4:E5"/>
  </mergeCells>
  <printOptions horizontalCentered="1"/>
  <pageMargins left="0.6299212598425197" right="0.6299212598425197" top="0.7874015748031497" bottom="0.5905511811023623"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林秀鈴</dc:creator>
  <cp:keywords/>
  <dc:description/>
  <cp:lastModifiedBy>temp</cp:lastModifiedBy>
  <cp:lastPrinted>2007-04-23T08:44:56Z</cp:lastPrinted>
  <dcterms:created xsi:type="dcterms:W3CDTF">2004-04-08T00:50:13Z</dcterms:created>
  <dcterms:modified xsi:type="dcterms:W3CDTF">2007-04-30T04:01:07Z</dcterms:modified>
  <cp:category/>
  <cp:version/>
  <cp:contentType/>
  <cp:contentStatus/>
</cp:coreProperties>
</file>