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720" yWindow="240" windowWidth="8235" windowHeight="3630" activeTab="0"/>
  </bookViews>
  <sheets>
    <sheet name="歲出差額解釋" sheetId="1" r:id="rId1"/>
    <sheet name="歲出差額解釋 (96)" sheetId="2" r:id="rId2"/>
    <sheet name="歲出差額解釋 (2)" sheetId="3" r:id="rId3"/>
    <sheet name="歲出差額解釋 (說明)" sheetId="4" r:id="rId4"/>
    <sheet name="說明" sheetId="5" r:id="rId5"/>
    <sheet name="Sheet3" sheetId="6" r:id="rId6"/>
    <sheet name="歲出差額解釋原稿" sheetId="7" r:id="rId7"/>
  </sheets>
  <definedNames>
    <definedName name="_xlnm.Print_Area" localSheetId="0">'歲出差額解釋'!$A$1:$I$70</definedName>
    <definedName name="_xlnm.Print_Area" localSheetId="2">'歲出差額解釋 (2)'!$A$1:$I$68</definedName>
    <definedName name="_xlnm.Print_Area" localSheetId="1">'歲出差額解釋 (96)'!$A$1:$I$66</definedName>
    <definedName name="_xlnm.Print_Area" localSheetId="3">'歲出差額解釋 (說明)'!$A$1:$I$67</definedName>
    <definedName name="_xlnm.Print_Area" localSheetId="6">'歲出差額解釋原稿'!$A$1:$I$67</definedName>
    <definedName name="_xlnm.Print_Titles" localSheetId="0">'歲出差額解釋'!$1:$5</definedName>
    <definedName name="_xlnm.Print_Titles" localSheetId="2">'歲出差額解釋 (2)'!$1:$5</definedName>
    <definedName name="_xlnm.Print_Titles" localSheetId="1">'歲出差額解釋 (96)'!$1:$5</definedName>
    <definedName name="_xlnm.Print_Titles" localSheetId="3">'歲出差額解釋 (說明)'!$1:$5</definedName>
    <definedName name="_xlnm.Print_Titles" localSheetId="6">'歲出差額解釋原稿'!$1:$5</definedName>
  </definedNames>
  <calcPr fullCalcOnLoad="1"/>
</workbook>
</file>

<file path=xl/comments1.xml><?xml version="1.0" encoding="utf-8"?>
<comments xmlns="http://schemas.openxmlformats.org/spreadsheetml/2006/main">
  <authors>
    <author>行政院主計處</author>
    <author>Q103</author>
  </authors>
  <commentList>
    <comment ref="G43" authorId="0">
      <text>
        <r>
          <rPr>
            <b/>
            <sz val="9"/>
            <rFont val="新細明體"/>
            <family val="1"/>
          </rPr>
          <t>行政院主計處:</t>
        </r>
        <r>
          <rPr>
            <sz val="9"/>
            <rFont val="新細明體"/>
            <family val="1"/>
          </rPr>
          <t xml:space="preserve">
原以前年度保留撥發數＋審計部減列上年度實現已撥數</t>
        </r>
      </text>
    </comment>
    <comment ref="D33" authorId="1">
      <text>
        <r>
          <rPr>
            <b/>
            <sz val="9"/>
            <rFont val="新細明體"/>
            <family val="1"/>
          </rPr>
          <t>Q103:</t>
        </r>
        <r>
          <rPr>
            <sz val="9"/>
            <rFont val="新細明體"/>
            <family val="1"/>
          </rPr>
          <t xml:space="preserve">
出納表:應付註銷+保留註銷-保留庫款註銷數</t>
        </r>
      </text>
    </comment>
    <comment ref="C33" authorId="1">
      <text>
        <r>
          <rPr>
            <b/>
            <sz val="9"/>
            <rFont val="新細明體"/>
            <family val="1"/>
          </rPr>
          <t>Q103:</t>
        </r>
        <r>
          <rPr>
            <sz val="9"/>
            <rFont val="新細明體"/>
            <family val="1"/>
          </rPr>
          <t xml:space="preserve">
平衡表底稿:國庫已撥保留款</t>
        </r>
      </text>
    </comment>
    <comment ref="D32" authorId="1">
      <text>
        <r>
          <rPr>
            <b/>
            <sz val="9"/>
            <rFont val="新細明體"/>
            <family val="1"/>
          </rPr>
          <t>Q103:</t>
        </r>
        <r>
          <rPr>
            <sz val="9"/>
            <rFont val="新細明體"/>
            <family val="1"/>
          </rPr>
          <t xml:space="preserve">
平衡表底稿之經費賸餘-本年度
</t>
        </r>
      </text>
    </comment>
    <comment ref="G33" authorId="1">
      <text>
        <r>
          <rPr>
            <b/>
            <sz val="9"/>
            <rFont val="新細明體"/>
            <family val="1"/>
          </rPr>
          <t>Q103:</t>
        </r>
        <r>
          <rPr>
            <sz val="9"/>
            <rFont val="新細明體"/>
            <family val="1"/>
          </rPr>
          <t xml:space="preserve">
上年度差額解釋表之"保留款國庫已撥款"之"以前年度支出+本年度支出"+審計部淨修正增列保留數</t>
        </r>
      </text>
    </comment>
  </commentList>
</comments>
</file>

<file path=xl/comments2.xml><?xml version="1.0" encoding="utf-8"?>
<comments xmlns="http://schemas.openxmlformats.org/spreadsheetml/2006/main">
  <authors>
    <author>行政院主計處</author>
  </authors>
  <commentList>
    <comment ref="B33" authorId="0">
      <text>
        <r>
          <rPr>
            <b/>
            <sz val="9"/>
            <rFont val="新細明體"/>
            <family val="1"/>
          </rPr>
          <t>行政院主計處:</t>
        </r>
        <r>
          <rPr>
            <sz val="9"/>
            <rFont val="新細明體"/>
            <family val="1"/>
          </rPr>
          <t xml:space="preserve">
</t>
        </r>
      </text>
    </comment>
    <comment ref="G41" authorId="0">
      <text>
        <r>
          <rPr>
            <b/>
            <sz val="9"/>
            <rFont val="新細明體"/>
            <family val="1"/>
          </rPr>
          <t>行政院主計處:</t>
        </r>
        <r>
          <rPr>
            <sz val="9"/>
            <rFont val="新細明體"/>
            <family val="1"/>
          </rPr>
          <t xml:space="preserve">
原以前年度保留撥發數＋審計部減列上年度實現已撥數</t>
        </r>
      </text>
    </comment>
  </commentList>
</comments>
</file>

<file path=xl/comments3.xml><?xml version="1.0" encoding="utf-8"?>
<comments xmlns="http://schemas.openxmlformats.org/spreadsheetml/2006/main">
  <authors>
    <author>行政院主計處</author>
  </authors>
  <commentList>
    <comment ref="B33" authorId="0">
      <text>
        <r>
          <rPr>
            <b/>
            <sz val="9"/>
            <rFont val="新細明體"/>
            <family val="1"/>
          </rPr>
          <t>行政院主計處:</t>
        </r>
        <r>
          <rPr>
            <sz val="9"/>
            <rFont val="新細明體"/>
            <family val="1"/>
          </rPr>
          <t xml:space="preserve">
</t>
        </r>
      </text>
    </comment>
    <comment ref="G41" authorId="0">
      <text>
        <r>
          <rPr>
            <b/>
            <sz val="9"/>
            <rFont val="新細明體"/>
            <family val="1"/>
          </rPr>
          <t>行政院主計處:</t>
        </r>
        <r>
          <rPr>
            <sz val="9"/>
            <rFont val="新細明體"/>
            <family val="1"/>
          </rPr>
          <t xml:space="preserve">
原以前年度保留撥發數＋審計部減列上年度實現已撥數</t>
        </r>
      </text>
    </comment>
    <comment ref="D33" authorId="0">
      <text>
        <r>
          <rPr>
            <b/>
            <sz val="9"/>
            <rFont val="新細明體"/>
            <family val="1"/>
          </rPr>
          <t>行政院主計處:</t>
        </r>
        <r>
          <rPr>
            <sz val="9"/>
            <rFont val="新細明體"/>
            <family val="1"/>
          </rPr>
          <t xml:space="preserve">
經費待納(已撥)應付數及保留數之註銷合計-出納表收項</t>
        </r>
      </text>
    </comment>
  </commentList>
</comments>
</file>

<file path=xl/sharedStrings.xml><?xml version="1.0" encoding="utf-8"?>
<sst xmlns="http://schemas.openxmlformats.org/spreadsheetml/2006/main" count="464" uniqueCount="391">
  <si>
    <t>加</t>
  </si>
  <si>
    <t>項</t>
  </si>
  <si>
    <t>國民大會主管</t>
  </si>
  <si>
    <t>總統府主管</t>
  </si>
  <si>
    <t>行政院主管</t>
  </si>
  <si>
    <t>立法院主管</t>
  </si>
  <si>
    <t>司法院主管</t>
  </si>
  <si>
    <t>考試院主管</t>
  </si>
  <si>
    <t>監察院主管</t>
  </si>
  <si>
    <t>內政部主管</t>
  </si>
  <si>
    <t>外交部主管</t>
  </si>
  <si>
    <t>國防部主管</t>
  </si>
  <si>
    <t>財政部主管</t>
  </si>
  <si>
    <t>教育部主管</t>
  </si>
  <si>
    <t>法務部主管</t>
  </si>
  <si>
    <t>經濟部主管</t>
  </si>
  <si>
    <t>交通部主管</t>
  </si>
  <si>
    <t>蒙藏委員會主管</t>
  </si>
  <si>
    <t>僑務委員會主管</t>
  </si>
  <si>
    <t>國軍退除役官兵輔導員會主管</t>
  </si>
  <si>
    <t>農業委員會主管</t>
  </si>
  <si>
    <t>勞工委員會主管</t>
  </si>
  <si>
    <t>衛生署主管</t>
  </si>
  <si>
    <t>環境保護署主管</t>
  </si>
  <si>
    <t>興建重大交通建設計畫第三期工程特別決算</t>
  </si>
  <si>
    <t>興建重大交通建設計畫第二期工程特別決算</t>
  </si>
  <si>
    <t>減　　　　　　　　　　項</t>
  </si>
  <si>
    <t>國    庫    實    支     數</t>
  </si>
  <si>
    <t>退  還  預  收  款</t>
  </si>
  <si>
    <t>科                                  　　　　　　　目</t>
  </si>
  <si>
    <t>以前年度支出</t>
  </si>
  <si>
    <t>原子能委員會主管</t>
  </si>
  <si>
    <t>國家科學委員會主管</t>
  </si>
  <si>
    <t>退還以前年度歲入</t>
  </si>
  <si>
    <t>戰士授田憑據處理補償金及其發放作業費特別決算</t>
  </si>
  <si>
    <t>中 央 政 府</t>
  </si>
  <si>
    <t>總  決  算</t>
  </si>
  <si>
    <t>國庫實支數差額解釋表</t>
  </si>
  <si>
    <t>年十二月三十一日</t>
  </si>
  <si>
    <t>省市地方政府</t>
  </si>
  <si>
    <t>臺北都會區大眾捷運系統第三期建設工程特別決算</t>
  </si>
  <si>
    <t>口蹄疫危機處理特別決算</t>
  </si>
  <si>
    <t>　　　　</t>
  </si>
  <si>
    <t>　　　　　　</t>
  </si>
  <si>
    <t>債務還本支出</t>
  </si>
  <si>
    <r>
      <t>以前年度保留款</t>
    </r>
    <r>
      <rPr>
        <sz val="12"/>
        <rFont val="Times New Roman"/>
        <family val="1"/>
      </rPr>
      <t xml:space="preserve">              </t>
    </r>
    <r>
      <rPr>
        <sz val="12"/>
        <rFont val="新細明體"/>
        <family val="0"/>
      </rPr>
      <t>國庫已撥發數</t>
    </r>
  </si>
  <si>
    <t>收支短絀</t>
  </si>
  <si>
    <t>決算歲出實現數與</t>
  </si>
  <si>
    <t>說明一</t>
  </si>
  <si>
    <t>歲出決算實現數</t>
  </si>
  <si>
    <t>差額</t>
  </si>
  <si>
    <t>中央</t>
  </si>
  <si>
    <t>省府</t>
  </si>
  <si>
    <t>減：國庫實支數</t>
  </si>
  <si>
    <t>本年度經費賸餘增加</t>
  </si>
  <si>
    <t>本年度保留已撥</t>
  </si>
  <si>
    <r>
      <t>差額</t>
    </r>
    <r>
      <rPr>
        <sz val="12"/>
        <rFont val="Times New Roman"/>
        <family val="1"/>
      </rPr>
      <t>(</t>
    </r>
    <r>
      <rPr>
        <sz val="12"/>
        <rFont val="新細明體"/>
        <family val="0"/>
      </rPr>
      <t>總決算</t>
    </r>
    <r>
      <rPr>
        <sz val="12"/>
        <rFont val="Times New Roman"/>
        <family val="1"/>
      </rPr>
      <t>A)</t>
    </r>
  </si>
  <si>
    <r>
      <t>差額</t>
    </r>
    <r>
      <rPr>
        <sz val="12"/>
        <rFont val="Times New Roman"/>
        <family val="1"/>
      </rPr>
      <t>(</t>
    </r>
    <r>
      <rPr>
        <sz val="12"/>
        <rFont val="新細明體"/>
        <family val="0"/>
      </rPr>
      <t>總決算</t>
    </r>
    <r>
      <rPr>
        <sz val="12"/>
        <rFont val="Times New Roman"/>
        <family val="1"/>
      </rPr>
      <t>B)</t>
    </r>
  </si>
  <si>
    <t>A+B</t>
  </si>
  <si>
    <t>以前年度保留已撥分析</t>
  </si>
  <si>
    <t>以前年度已撥原為</t>
  </si>
  <si>
    <t>加：審修增列保留</t>
  </si>
  <si>
    <t>減：審修減列保留</t>
  </si>
  <si>
    <t>減：以前年度保留已撥</t>
  </si>
  <si>
    <t>以前年度保留已撥數</t>
  </si>
  <si>
    <t>合計</t>
  </si>
  <si>
    <r>
      <t>省府以前年度已撥數原為：歲出應付款</t>
    </r>
    <r>
      <rPr>
        <sz val="12"/>
        <rFont val="Times New Roman"/>
        <family val="1"/>
      </rPr>
      <t>52,888,315,738</t>
    </r>
    <r>
      <rPr>
        <sz val="12"/>
        <rFont val="新細明體"/>
        <family val="0"/>
      </rPr>
      <t>－保留庫款</t>
    </r>
    <r>
      <rPr>
        <sz val="12"/>
        <rFont val="Times New Roman"/>
        <family val="1"/>
      </rPr>
      <t>42,895,619,268</t>
    </r>
    <r>
      <rPr>
        <sz val="12"/>
        <rFont val="新細明體"/>
        <family val="0"/>
      </rPr>
      <t>＝</t>
    </r>
    <r>
      <rPr>
        <sz val="12"/>
        <rFont val="Times New Roman"/>
        <family val="1"/>
      </rPr>
      <t>9,992,696,470</t>
    </r>
  </si>
  <si>
    <t>本年度經費賸餘增加數</t>
  </si>
  <si>
    <t>加：上年度經費賸餘</t>
  </si>
  <si>
    <t>減：本年度繳庫數</t>
  </si>
  <si>
    <t>減：經費賸餘註銷數</t>
  </si>
  <si>
    <t>未解庫經費賸餘</t>
  </si>
  <si>
    <t>表列未解庫數</t>
  </si>
  <si>
    <t>說明五</t>
  </si>
  <si>
    <t>加：補列押金增列數</t>
  </si>
  <si>
    <t>加：審計部修正增列數</t>
  </si>
  <si>
    <t>海岸巡防署主管</t>
  </si>
  <si>
    <t>小　　　　　計</t>
  </si>
  <si>
    <t>外交部</t>
  </si>
  <si>
    <t>勞委會中辦</t>
  </si>
  <si>
    <t>雲林特教</t>
  </si>
  <si>
    <t>新竹女中</t>
  </si>
  <si>
    <t>婦幼衛生研究所</t>
  </si>
  <si>
    <t>補列押金</t>
  </si>
  <si>
    <r>
      <t>中華民國九十</t>
    </r>
    <r>
      <rPr>
        <sz val="14"/>
        <rFont val="Times New Roman"/>
        <family val="1"/>
      </rPr>
      <t xml:space="preserve"> </t>
    </r>
  </si>
  <si>
    <t>調整軍公教人員待遇準備</t>
  </si>
  <si>
    <t>各機關經費賸餘數</t>
  </si>
  <si>
    <r>
      <t>保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留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款</t>
    </r>
    <r>
      <rPr>
        <sz val="12"/>
        <rFont val="Times New Roman"/>
        <family val="1"/>
      </rPr>
      <t xml:space="preserve">                         </t>
    </r>
    <r>
      <rPr>
        <sz val="12"/>
        <rFont val="新細明體"/>
        <family val="0"/>
      </rPr>
      <t>國庫已撥發數</t>
    </r>
  </si>
  <si>
    <t>興建重大交通建設計畫第一期工程特別決算</t>
  </si>
  <si>
    <t>臺灣省加速取得都市計畫公共設施保留地償債計畫第一期特別決算</t>
  </si>
  <si>
    <r>
      <t>採購高性能戰機特別決算</t>
    </r>
    <r>
      <rPr>
        <sz val="12"/>
        <rFont val="Times New Roman"/>
        <family val="1"/>
      </rPr>
      <t>(81.07.01~90.12.31)</t>
    </r>
  </si>
  <si>
    <t xml:space="preserve">                          公平交易委員會、兒童局及財稅資料中心等補列押金增列經費賸餘14,300元，</t>
  </si>
  <si>
    <t xml:space="preserve">                           截至九十年度止各機關尚未解繳國庫之經費賸餘5,296,538,772.51元。</t>
  </si>
  <si>
    <t xml:space="preserve">            本表所列經費賸餘5,370,278,248元，</t>
  </si>
  <si>
    <t>九二一震災災後重建特別決算</t>
  </si>
  <si>
    <t xml:space="preserve">                           外交部、漁業署等註銷數79,949元，</t>
  </si>
  <si>
    <t>上年度國庫結存數</t>
  </si>
  <si>
    <t>各機關存放款</t>
  </si>
  <si>
    <t>臺灣省加速取得公共設施保留地第一期特別決算</t>
  </si>
  <si>
    <t>特種基金淨增加存放款餘額</t>
  </si>
  <si>
    <t>本年度發行國庫券及短期借款淨增加舉借餘額</t>
  </si>
  <si>
    <t>興建臺灣北部區域第二高速公路第二期工程特別
決算</t>
  </si>
  <si>
    <t>實　　　現　　　數</t>
  </si>
  <si>
    <t>小計</t>
  </si>
  <si>
    <t>合計</t>
  </si>
  <si>
    <t>支出合計</t>
  </si>
  <si>
    <t>本年度國庫結存數</t>
  </si>
  <si>
    <t>說明：以前年度保留款國庫已撥發數原為71,121,684,686元，加審計部修正實現數增加應付數、保留數45,056,875,208元，減審計部修正減列　應付數、保留數164,546,083元(不含減列應付數、保留數國庫未撥數1,925,000元)，合計116,014,013,811元。</t>
  </si>
  <si>
    <t>　　　本年度應付數、保留數轉入下年度數共為384,565,941,277元，除本表所列國庫已撥發數119,114,831,119元外，其餘265,451,110,158元，　應由國庫在下年度繼續支撥。</t>
  </si>
  <si>
    <t xml:space="preserve">                   減：各機關於本年度解繳以前年度經費賸餘7,770,838,858.30元，　　　</t>
  </si>
  <si>
    <t xml:space="preserve">                          審計部修正上年度總決算淨增列經費賸餘688,044,063元(增列778,495,809元，減列90,451,746元)，</t>
  </si>
  <si>
    <t xml:space="preserve">                  加：上年度總決算所列各機關經費賸餘7,009,120,968.81元，</t>
  </si>
  <si>
    <t>總決算</t>
  </si>
  <si>
    <t>　歲出</t>
  </si>
  <si>
    <t>中 央 政 府</t>
  </si>
  <si>
    <t>總  決  算</t>
  </si>
  <si>
    <t>國庫實支數差額解釋表</t>
  </si>
  <si>
    <t>實　　　現　　　數</t>
  </si>
  <si>
    <t>加</t>
  </si>
  <si>
    <t>項</t>
  </si>
  <si>
    <t>減　　　　　　　　　　項</t>
  </si>
  <si>
    <t>國    庫    實    支     數</t>
  </si>
  <si>
    <t>各機關經費賸餘數</t>
  </si>
  <si>
    <t>退  還  預  收  款</t>
  </si>
  <si>
    <t>小　　　　　計</t>
  </si>
  <si>
    <t>　歲　出</t>
  </si>
  <si>
    <t>國 家 科 學 委 員 會 主 管</t>
  </si>
  <si>
    <t>原 子 能 委 員 會 主 管</t>
  </si>
  <si>
    <t>農 業 委 員 會 主 管</t>
  </si>
  <si>
    <t>勞 工 委 員 會 主 管</t>
  </si>
  <si>
    <t>衛 生 署 主 管</t>
  </si>
  <si>
    <t>環 境 保 護 署 主 管</t>
  </si>
  <si>
    <t>海 岸 巡 防 署 主 管</t>
  </si>
  <si>
    <t>以前年度支出</t>
  </si>
  <si>
    <t>退還以前年度歲入</t>
  </si>
  <si>
    <t>上年度國庫結存數</t>
  </si>
  <si>
    <t>本年度發行國庫券及短期借款淨增加舉借餘額</t>
  </si>
  <si>
    <t>特種基金淨增加存放款餘額</t>
  </si>
  <si>
    <t>本年度國庫結存數</t>
  </si>
  <si>
    <t>　　　　　　</t>
  </si>
  <si>
    <t>　　　　</t>
  </si>
  <si>
    <t>擴大公共建設投資計畫特別決算</t>
  </si>
  <si>
    <t>擴大公共建設投資計畫特別決算自償性借款淨額</t>
  </si>
  <si>
    <t xml:space="preserve">                           外交部註銷數19,286,411元，</t>
  </si>
  <si>
    <t xml:space="preserve">                          審計部修正上年度總決算淨增列經費賸餘580,772,839元，</t>
  </si>
  <si>
    <t>　　　本年度應付數、保留數轉入下年度數共為135,092,112,804元，除本表所列國庫已撥發數26,796,285,475元外，其餘108,295,827,329元，    應由國庫在下年度繼續支撥。</t>
  </si>
  <si>
    <t>決算支出實現數與</t>
  </si>
  <si>
    <t>單位：新臺幣元</t>
  </si>
  <si>
    <t>支            出            項            目</t>
  </si>
  <si>
    <t>災害準備金</t>
  </si>
  <si>
    <t>小                            計</t>
  </si>
  <si>
    <t>興建重大交通建設計畫第三期工程特別決算
(以前年度支出)</t>
  </si>
  <si>
    <t>嚴重急性呼吸道症候群防治及紓困特別決算</t>
  </si>
  <si>
    <t>支出合計</t>
  </si>
  <si>
    <t>收支餘絀</t>
  </si>
  <si>
    <t>各機關淨增加存放款餘額</t>
  </si>
  <si>
    <t xml:space="preserve">            本表所列經費賸餘3,548,073,379元，</t>
  </si>
  <si>
    <t xml:space="preserve">                          </t>
  </si>
  <si>
    <t xml:space="preserve">                          海洋巡防總局補列材料經費賸餘178,363,483元，</t>
  </si>
  <si>
    <t xml:space="preserve">                   減：各機關於本年度解繳以前年度經費賸餘4,718,316,221.27元，　　　</t>
  </si>
  <si>
    <t xml:space="preserve">                           財政部金融局、財稅資料中心、內政部及原子能委員會押金註銷數21,800元，</t>
  </si>
  <si>
    <t xml:space="preserve">                           截至93年度止各機關尚未解繳國庫之經費賸餘4,748,711,315.72元。</t>
  </si>
  <si>
    <t>`</t>
  </si>
  <si>
    <r>
      <t xml:space="preserve">   </t>
    </r>
    <r>
      <rPr>
        <sz val="13"/>
        <rFont val="新細明體"/>
        <family val="1"/>
      </rPr>
      <t>中華民國</t>
    </r>
    <r>
      <rPr>
        <sz val="13"/>
        <rFont val="Times New Roman"/>
        <family val="1"/>
      </rPr>
      <t xml:space="preserve">   93   </t>
    </r>
    <r>
      <rPr>
        <sz val="13"/>
        <rFont val="新細明體"/>
        <family val="1"/>
      </rPr>
      <t>年</t>
    </r>
    <r>
      <rPr>
        <sz val="13"/>
        <rFont val="Times New Roman"/>
        <family val="1"/>
      </rPr>
      <t xml:space="preserve">  </t>
    </r>
  </si>
  <si>
    <r>
      <t xml:space="preserve">   12  </t>
    </r>
    <r>
      <rPr>
        <sz val="13"/>
        <rFont val="新細明體"/>
        <family val="1"/>
      </rPr>
      <t>月</t>
    </r>
    <r>
      <rPr>
        <sz val="13"/>
        <rFont val="Times New Roman"/>
        <family val="1"/>
      </rPr>
      <t xml:space="preserve">  31  </t>
    </r>
    <r>
      <rPr>
        <sz val="13"/>
        <rFont val="新細明體"/>
        <family val="1"/>
      </rPr>
      <t>日</t>
    </r>
  </si>
  <si>
    <r>
      <t>保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留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款</t>
    </r>
    <r>
      <rPr>
        <sz val="12"/>
        <rFont val="Times New Roman"/>
        <family val="1"/>
      </rPr>
      <t xml:space="preserve">                         </t>
    </r>
    <r>
      <rPr>
        <sz val="12"/>
        <rFont val="新細明體"/>
        <family val="0"/>
      </rPr>
      <t>國庫已撥發數</t>
    </r>
  </si>
  <si>
    <r>
      <t>以前年度保留款</t>
    </r>
    <r>
      <rPr>
        <sz val="12"/>
        <rFont val="Times New Roman"/>
        <family val="1"/>
      </rPr>
      <t xml:space="preserve">              </t>
    </r>
    <r>
      <rPr>
        <sz val="12"/>
        <rFont val="新細明體"/>
        <family val="0"/>
      </rPr>
      <t>國庫已撥發數</t>
    </r>
  </si>
  <si>
    <r>
      <t>總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決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算</t>
    </r>
  </si>
  <si>
    <r>
      <t>國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民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大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會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管</t>
    </r>
  </si>
  <si>
    <r>
      <t>總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統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府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管</t>
    </r>
  </si>
  <si>
    <r>
      <t>行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政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院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管</t>
    </r>
  </si>
  <si>
    <r>
      <t>立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法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院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管</t>
    </r>
  </si>
  <si>
    <r>
      <t>司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法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院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管</t>
    </r>
  </si>
  <si>
    <r>
      <t>考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試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院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管</t>
    </r>
  </si>
  <si>
    <r>
      <t>監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察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院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管</t>
    </r>
  </si>
  <si>
    <r>
      <t>內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政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部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管</t>
    </r>
  </si>
  <si>
    <r>
      <t>外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交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部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管</t>
    </r>
  </si>
  <si>
    <r>
      <t>國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防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部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管</t>
    </r>
  </si>
  <si>
    <r>
      <t>財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政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部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管</t>
    </r>
  </si>
  <si>
    <r>
      <t>教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育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部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管</t>
    </r>
  </si>
  <si>
    <r>
      <t>法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務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部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管</t>
    </r>
  </si>
  <si>
    <r>
      <t>經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濟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部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管</t>
    </r>
  </si>
  <si>
    <r>
      <t>交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通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部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管</t>
    </r>
  </si>
  <si>
    <r>
      <t>蒙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藏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委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員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會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管</t>
    </r>
  </si>
  <si>
    <r>
      <t>僑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務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委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員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會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管</t>
    </r>
  </si>
  <si>
    <r>
      <t>國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軍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退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除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役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官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兵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輔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導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委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員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會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管</t>
    </r>
  </si>
  <si>
    <r>
      <t>省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市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地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方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政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府</t>
    </r>
  </si>
  <si>
    <r>
      <t>採購高性能戰機特別決算</t>
    </r>
    <r>
      <rPr>
        <sz val="12"/>
        <rFont val="Times New Roman"/>
        <family val="1"/>
      </rPr>
      <t>(</t>
    </r>
    <r>
      <rPr>
        <sz val="12"/>
        <rFont val="新細明體"/>
        <family val="0"/>
      </rPr>
      <t>以前年度支出</t>
    </r>
    <r>
      <rPr>
        <sz val="12"/>
        <rFont val="Times New Roman"/>
        <family val="1"/>
      </rPr>
      <t>)</t>
    </r>
  </si>
  <si>
    <r>
      <t>臺灣省加速取得都市計畫公共設施保留地償債計畫第二期特別決算</t>
    </r>
    <r>
      <rPr>
        <sz val="12"/>
        <rFont val="Times New Roman"/>
        <family val="1"/>
      </rPr>
      <t>(</t>
    </r>
    <r>
      <rPr>
        <sz val="12"/>
        <rFont val="新細明體"/>
        <family val="0"/>
      </rPr>
      <t>以前年度支出</t>
    </r>
    <r>
      <rPr>
        <sz val="12"/>
        <rFont val="Times New Roman"/>
        <family val="1"/>
      </rPr>
      <t>)</t>
    </r>
  </si>
  <si>
    <r>
      <t xml:space="preserve">九二一震災災後重建特別決算
</t>
    </r>
    <r>
      <rPr>
        <sz val="12"/>
        <rFont val="Times New Roman"/>
        <family val="1"/>
      </rPr>
      <t>(</t>
    </r>
    <r>
      <rPr>
        <sz val="12"/>
        <rFont val="新細明體"/>
        <family val="0"/>
      </rPr>
      <t>以前年度支出</t>
    </r>
    <r>
      <rPr>
        <sz val="12"/>
        <rFont val="Times New Roman"/>
        <family val="1"/>
      </rPr>
      <t>)</t>
    </r>
  </si>
  <si>
    <r>
      <t xml:space="preserve">九二一震災災後重建第二期特別決算
</t>
    </r>
    <r>
      <rPr>
        <sz val="12"/>
        <rFont val="Times New Roman"/>
        <family val="1"/>
      </rPr>
      <t>(</t>
    </r>
    <r>
      <rPr>
        <sz val="12"/>
        <rFont val="新細明體"/>
        <family val="0"/>
      </rPr>
      <t>以前年度支出</t>
    </r>
    <r>
      <rPr>
        <sz val="12"/>
        <rFont val="Times New Roman"/>
        <family val="1"/>
      </rPr>
      <t>)</t>
    </r>
  </si>
  <si>
    <r>
      <t xml:space="preserve">                           </t>
    </r>
    <r>
      <rPr>
        <sz val="10"/>
        <rFont val="新細明體"/>
        <family val="1"/>
      </rPr>
      <t>洋巡防總局增列材料經費賸餘131,871,034元，</t>
    </r>
  </si>
  <si>
    <r>
      <t xml:space="preserve">                            </t>
    </r>
    <r>
      <rPr>
        <sz val="10"/>
        <rFont val="新細明體"/>
        <family val="1"/>
      </rPr>
      <t>交通部及民用航空局材料註銷數3,907,801元，</t>
    </r>
  </si>
  <si>
    <r>
      <t>954816849=</t>
    </r>
    <r>
      <rPr>
        <sz val="12"/>
        <rFont val="新細明體"/>
        <family val="0"/>
      </rPr>
      <t>審計部增列數</t>
    </r>
    <r>
      <rPr>
        <sz val="12"/>
        <rFont val="Times New Roman"/>
        <family val="1"/>
      </rPr>
      <t>1075591508-</t>
    </r>
    <r>
      <rPr>
        <sz val="12"/>
        <rFont val="新細明體"/>
        <family val="0"/>
      </rPr>
      <t>減列數</t>
    </r>
    <r>
      <rPr>
        <sz val="12"/>
        <rFont val="Times New Roman"/>
        <family val="1"/>
      </rPr>
      <t>391833132-</t>
    </r>
    <r>
      <rPr>
        <sz val="12"/>
        <rFont val="新細明體"/>
        <family val="0"/>
      </rPr>
      <t>未撥數</t>
    </r>
    <r>
      <rPr>
        <sz val="12"/>
        <rFont val="Times New Roman"/>
        <family val="1"/>
      </rPr>
      <t>271058473</t>
    </r>
  </si>
  <si>
    <r>
      <t>135092112804=</t>
    </r>
    <r>
      <rPr>
        <sz val="12"/>
        <rFont val="新細明體"/>
        <family val="0"/>
      </rPr>
      <t>平衡表應付數</t>
    </r>
    <r>
      <rPr>
        <sz val="12"/>
        <rFont val="Times New Roman"/>
        <family val="1"/>
      </rPr>
      <t>+</t>
    </r>
    <r>
      <rPr>
        <sz val="12"/>
        <rFont val="新細明體"/>
        <family val="0"/>
      </rPr>
      <t>保留數</t>
    </r>
  </si>
  <si>
    <r>
      <t>580772839=</t>
    </r>
    <r>
      <rPr>
        <sz val="12"/>
        <rFont val="新細明體"/>
        <family val="0"/>
      </rPr>
      <t>上年度審計部減列數</t>
    </r>
    <r>
      <rPr>
        <sz val="12"/>
        <rFont val="Times New Roman"/>
        <family val="1"/>
      </rPr>
      <t>527,990,225</t>
    </r>
    <r>
      <rPr>
        <sz val="12"/>
        <rFont val="新細明體"/>
        <family val="0"/>
      </rPr>
      <t>元</t>
    </r>
    <r>
      <rPr>
        <sz val="12"/>
        <rFont val="Times New Roman"/>
        <family val="1"/>
      </rPr>
      <t>+</t>
    </r>
    <r>
      <rPr>
        <sz val="12"/>
        <rFont val="新細明體"/>
        <family val="0"/>
      </rPr>
      <t>剔除數</t>
    </r>
    <r>
      <rPr>
        <sz val="12"/>
        <rFont val="Times New Roman"/>
        <family val="1"/>
      </rPr>
      <t>3,306,748</t>
    </r>
    <r>
      <rPr>
        <sz val="12"/>
        <rFont val="新細明體"/>
        <family val="0"/>
      </rPr>
      <t>元</t>
    </r>
    <r>
      <rPr>
        <sz val="12"/>
        <rFont val="Times New Roman"/>
        <family val="1"/>
      </rPr>
      <t>+</t>
    </r>
    <r>
      <rPr>
        <sz val="12"/>
        <rFont val="新細明體"/>
        <family val="0"/>
      </rPr>
      <t>消防署押金</t>
    </r>
    <r>
      <rPr>
        <sz val="12"/>
        <rFont val="Times New Roman"/>
        <family val="1"/>
      </rPr>
      <t>2,990,026</t>
    </r>
    <r>
      <rPr>
        <sz val="12"/>
        <rFont val="新細明體"/>
        <family val="0"/>
      </rPr>
      <t>元</t>
    </r>
    <r>
      <rPr>
        <sz val="12"/>
        <rFont val="Times New Roman"/>
        <family val="1"/>
      </rPr>
      <t>+</t>
    </r>
    <r>
      <rPr>
        <sz val="12"/>
        <rFont val="新細明體"/>
        <family val="0"/>
      </rPr>
      <t>海巡署</t>
    </r>
    <r>
      <rPr>
        <sz val="12"/>
        <rFont val="Times New Roman"/>
        <family val="1"/>
      </rPr>
      <t>46,485,840</t>
    </r>
    <r>
      <rPr>
        <sz val="12"/>
        <rFont val="新細明體"/>
        <family val="0"/>
      </rPr>
      <t>元</t>
    </r>
  </si>
  <si>
    <r>
      <t>債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務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償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還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支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出</t>
    </r>
  </si>
  <si>
    <t xml:space="preserve">                  加：上年度總決算所列各機關經費賸餘未解繳國庫數5,229,526,296.99元，</t>
  </si>
  <si>
    <r>
      <t>說明：以前年度保留款國庫已撥發數原為</t>
    </r>
    <r>
      <rPr>
        <sz val="10"/>
        <rFont val="Times New Roman"/>
        <family val="1"/>
      </rPr>
      <t>25,157,734,502</t>
    </r>
    <r>
      <rPr>
        <sz val="10"/>
        <rFont val="新細明體"/>
        <family val="1"/>
      </rPr>
      <t>元，加審計部修正淨增加應付數、保留數954,816,849元(不含減列應付數、保留數國   庫未撥數271,058,473元)，加原住民族委員會調整淨增加應付數、保留數 10,711,347元，合計35,948,224,470元。</t>
    </r>
  </si>
  <si>
    <t>34982696274=11073757360+23908938914</t>
  </si>
  <si>
    <t>決算支出實現數與</t>
  </si>
  <si>
    <r>
      <t xml:space="preserve">   </t>
    </r>
    <r>
      <rPr>
        <sz val="13"/>
        <rFont val="新細明體"/>
        <family val="1"/>
      </rPr>
      <t>中華民國</t>
    </r>
    <r>
      <rPr>
        <sz val="13"/>
        <rFont val="Times New Roman"/>
        <family val="1"/>
      </rPr>
      <t xml:space="preserve">   95   </t>
    </r>
    <r>
      <rPr>
        <sz val="13"/>
        <rFont val="新細明體"/>
        <family val="1"/>
      </rPr>
      <t>年</t>
    </r>
    <r>
      <rPr>
        <sz val="13"/>
        <rFont val="Times New Roman"/>
        <family val="1"/>
      </rPr>
      <t xml:space="preserve">  </t>
    </r>
  </si>
  <si>
    <r>
      <t xml:space="preserve">   12  </t>
    </r>
    <r>
      <rPr>
        <sz val="13"/>
        <rFont val="新細明體"/>
        <family val="1"/>
      </rPr>
      <t>月</t>
    </r>
    <r>
      <rPr>
        <sz val="13"/>
        <rFont val="Times New Roman"/>
        <family val="1"/>
      </rPr>
      <t xml:space="preserve">  31  </t>
    </r>
    <r>
      <rPr>
        <sz val="13"/>
        <rFont val="新細明體"/>
        <family val="1"/>
      </rPr>
      <t>日</t>
    </r>
  </si>
  <si>
    <t>單位：新臺幣元</t>
  </si>
  <si>
    <t>支            出            項            目</t>
  </si>
  <si>
    <t>決算實現數</t>
  </si>
  <si>
    <t>加</t>
  </si>
  <si>
    <r>
      <t>保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留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款</t>
    </r>
    <r>
      <rPr>
        <sz val="12"/>
        <rFont val="Times New Roman"/>
        <family val="1"/>
      </rPr>
      <t xml:space="preserve">                         </t>
    </r>
    <r>
      <rPr>
        <sz val="12"/>
        <rFont val="新細明體"/>
        <family val="0"/>
      </rPr>
      <t>國庫已撥發數</t>
    </r>
  </si>
  <si>
    <r>
      <t>以前年度保留款</t>
    </r>
    <r>
      <rPr>
        <sz val="12"/>
        <rFont val="Times New Roman"/>
        <family val="1"/>
      </rPr>
      <t xml:space="preserve">              </t>
    </r>
    <r>
      <rPr>
        <sz val="12"/>
        <rFont val="新細明體"/>
        <family val="0"/>
      </rPr>
      <t>國庫已撥發數</t>
    </r>
  </si>
  <si>
    <r>
      <t>總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統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府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管</t>
    </r>
  </si>
  <si>
    <r>
      <t>行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政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院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管</t>
    </r>
  </si>
  <si>
    <r>
      <t>立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法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院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管</t>
    </r>
  </si>
  <si>
    <r>
      <t>司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法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院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管</t>
    </r>
  </si>
  <si>
    <r>
      <t>考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試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院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管</t>
    </r>
  </si>
  <si>
    <r>
      <t>監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察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院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管</t>
    </r>
  </si>
  <si>
    <r>
      <t>內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政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部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管</t>
    </r>
  </si>
  <si>
    <r>
      <t>外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交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部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管</t>
    </r>
  </si>
  <si>
    <r>
      <t>國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防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部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管</t>
    </r>
  </si>
  <si>
    <r>
      <t>財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政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部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管</t>
    </r>
  </si>
  <si>
    <r>
      <t>教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育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部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管</t>
    </r>
  </si>
  <si>
    <r>
      <t>法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務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部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管</t>
    </r>
  </si>
  <si>
    <r>
      <t>經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濟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部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管</t>
    </r>
  </si>
  <si>
    <r>
      <t>交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通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部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管</t>
    </r>
  </si>
  <si>
    <r>
      <t>蒙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藏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委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員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會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管</t>
    </r>
  </si>
  <si>
    <r>
      <t>僑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務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委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員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會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管</t>
    </r>
  </si>
  <si>
    <r>
      <t>國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軍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退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除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役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官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兵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輔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導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委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員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會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管</t>
    </r>
  </si>
  <si>
    <r>
      <t>省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市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地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方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政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府</t>
    </r>
  </si>
  <si>
    <t>災害準備金</t>
  </si>
  <si>
    <t>本年度支出小計</t>
  </si>
  <si>
    <t>以前年度支出小計</t>
  </si>
  <si>
    <t>九二一震災災後重建特別決算
以前年度支出</t>
  </si>
  <si>
    <t>九二一震災災後重建第二期特別決算
以前年度支出</t>
  </si>
  <si>
    <r>
      <t>嚴重急性呼吸道症候群防治及紓困特別決算
以前年度支出</t>
    </r>
    <r>
      <rPr>
        <sz val="11"/>
        <rFont val="Times New Roman"/>
        <family val="1"/>
      </rPr>
      <t xml:space="preserve"> </t>
    </r>
  </si>
  <si>
    <r>
      <t>國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</rPr>
      <t>軍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新細明體"/>
        <family val="1"/>
      </rPr>
      <t>老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</rPr>
      <t>舊</t>
    </r>
    <r>
      <rPr>
        <sz val="12"/>
        <color indexed="8"/>
        <rFont val="Times New Roman"/>
        <family val="1"/>
      </rPr>
      <t xml:space="preserve">    </t>
    </r>
    <r>
      <rPr>
        <sz val="12"/>
        <color indexed="8"/>
        <rFont val="新細明體"/>
        <family val="1"/>
      </rPr>
      <t>眷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</rPr>
      <t>村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</rPr>
      <t>改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</rPr>
      <t>建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</rPr>
      <t>特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</rPr>
      <t>別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</rPr>
      <t>決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新細明體"/>
        <family val="1"/>
      </rPr>
      <t>算
以前年度支</t>
    </r>
    <r>
      <rPr>
        <sz val="12"/>
        <color indexed="8"/>
        <rFont val="新細明體"/>
        <family val="1"/>
      </rPr>
      <t>出</t>
    </r>
    <r>
      <rPr>
        <sz val="11"/>
        <color indexed="8"/>
        <rFont val="Times New Roman"/>
        <family val="1"/>
      </rPr>
      <t xml:space="preserve">                                      </t>
    </r>
  </si>
  <si>
    <t>基隆河整體治理計畫（前期計畫）特別決算
以前年度支出</t>
  </si>
  <si>
    <r>
      <t>擴大公共建設投資計畫特別決算（</t>
    </r>
    <r>
      <rPr>
        <sz val="12"/>
        <rFont val="Times New Roman"/>
        <family val="1"/>
      </rPr>
      <t>94</t>
    </r>
    <r>
      <rPr>
        <sz val="12"/>
        <rFont val="新細明體"/>
        <family val="0"/>
      </rPr>
      <t>年度）
以前年度支出</t>
    </r>
  </si>
  <si>
    <r>
      <t>擴大公共建設投資計畫特別決算（</t>
    </r>
    <r>
      <rPr>
        <sz val="12"/>
        <rFont val="Times New Roman"/>
        <family val="1"/>
      </rPr>
      <t>95</t>
    </r>
    <r>
      <rPr>
        <sz val="12"/>
        <rFont val="新細明體"/>
        <family val="0"/>
      </rPr>
      <t>年度）
支出</t>
    </r>
  </si>
  <si>
    <t>特別決算支出小計</t>
  </si>
  <si>
    <r>
      <t>債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務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償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還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支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出</t>
    </r>
  </si>
  <si>
    <t>支出合計</t>
  </si>
  <si>
    <t>收支餘絀</t>
  </si>
  <si>
    <t>特種基金淨增加保管款存放餘額</t>
  </si>
  <si>
    <t>本年度發行國庫券及短期借款淨減少舉借數</t>
  </si>
  <si>
    <t>各機關淨減少保管款存放餘額</t>
  </si>
  <si>
    <t>擴大公共建設投資計畫特別決算舉借自償性借款</t>
  </si>
  <si>
    <r>
      <t>說明：</t>
    </r>
    <r>
      <rPr>
        <sz val="10"/>
        <rFont val="Times New Roman"/>
        <family val="1"/>
      </rPr>
      <t>1.</t>
    </r>
    <r>
      <rPr>
        <sz val="10"/>
        <rFont val="新細明體"/>
        <family val="1"/>
      </rPr>
      <t>以前年度保留款國庫已撥發數原為</t>
    </r>
    <r>
      <rPr>
        <sz val="10"/>
        <rFont val="Times New Roman"/>
        <family val="1"/>
      </rPr>
      <t>26,038,855,595</t>
    </r>
    <r>
      <rPr>
        <sz val="10"/>
        <rFont val="新細明體"/>
        <family val="1"/>
      </rPr>
      <t>元，加審計部修正淨增加應付數、保留數</t>
    </r>
    <r>
      <rPr>
        <sz val="10"/>
        <rFont val="Times New Roman"/>
        <family val="1"/>
      </rPr>
      <t>1,756,040,969</t>
    </r>
    <r>
      <rPr>
        <sz val="10"/>
        <rFont val="新細明體"/>
        <family val="1"/>
      </rPr>
      <t>元（不含減列應付數、保　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留數國庫未撥數</t>
    </r>
    <r>
      <rPr>
        <sz val="10"/>
        <rFont val="Times New Roman"/>
        <family val="1"/>
      </rPr>
      <t>177,859,506</t>
    </r>
    <r>
      <rPr>
        <sz val="10"/>
        <rFont val="新細明體"/>
        <family val="1"/>
      </rPr>
      <t>元），合計</t>
    </r>
    <r>
      <rPr>
        <sz val="10"/>
        <rFont val="Times New Roman"/>
        <family val="1"/>
      </rPr>
      <t>27,794,896,564</t>
    </r>
    <r>
      <rPr>
        <sz val="10"/>
        <rFont val="新細明體"/>
        <family val="1"/>
      </rPr>
      <t>元。</t>
    </r>
  </si>
  <si>
    <r>
      <t xml:space="preserve">            2.</t>
    </r>
    <r>
      <rPr>
        <sz val="10"/>
        <rFont val="新細明體"/>
        <family val="1"/>
      </rPr>
      <t>以前年度保留款國庫已撥發數原為</t>
    </r>
    <r>
      <rPr>
        <sz val="10"/>
        <rFont val="Times New Roman"/>
        <family val="1"/>
      </rPr>
      <t>392,098,664</t>
    </r>
    <r>
      <rPr>
        <sz val="10"/>
        <rFont val="新細明體"/>
        <family val="1"/>
      </rPr>
      <t>元，加審計部修正淨增加應付數、保留數</t>
    </r>
    <r>
      <rPr>
        <sz val="10"/>
        <rFont val="Times New Roman"/>
        <family val="1"/>
      </rPr>
      <t>1,785,460,979</t>
    </r>
    <r>
      <rPr>
        <sz val="10"/>
        <rFont val="新細明體"/>
        <family val="1"/>
      </rPr>
      <t>元（不含減列應付數、保留</t>
    </r>
    <r>
      <rPr>
        <sz val="10"/>
        <rFont val="Times New Roman"/>
        <family val="1"/>
      </rPr>
      <t xml:space="preserve">      </t>
    </r>
    <r>
      <rPr>
        <sz val="10"/>
        <rFont val="新細明體"/>
        <family val="1"/>
      </rPr>
      <t>數國庫未撥數</t>
    </r>
    <r>
      <rPr>
        <sz val="10"/>
        <rFont val="Times New Roman"/>
        <family val="1"/>
      </rPr>
      <t>46,861,347</t>
    </r>
    <r>
      <rPr>
        <sz val="10"/>
        <rFont val="新細明體"/>
        <family val="1"/>
      </rPr>
      <t>元），合計</t>
    </r>
    <r>
      <rPr>
        <sz val="10"/>
        <rFont val="Times New Roman"/>
        <family val="1"/>
      </rPr>
      <t>2,177,559,643</t>
    </r>
    <r>
      <rPr>
        <sz val="10"/>
        <rFont val="新細明體"/>
        <family val="1"/>
      </rPr>
      <t>元。</t>
    </r>
  </si>
  <si>
    <r>
      <t xml:space="preserve">            3.</t>
    </r>
    <r>
      <rPr>
        <sz val="10"/>
        <rFont val="新細明體"/>
        <family val="1"/>
      </rPr>
      <t>以前年度保留款國庫已撥發數原為</t>
    </r>
    <r>
      <rPr>
        <sz val="10"/>
        <rFont val="Times New Roman"/>
        <family val="1"/>
      </rPr>
      <t>1,642,478,194</t>
    </r>
    <r>
      <rPr>
        <sz val="10"/>
        <rFont val="新細明體"/>
        <family val="1"/>
      </rPr>
      <t>元，加審計部修正實現數增加保留數</t>
    </r>
    <r>
      <rPr>
        <sz val="10"/>
        <rFont val="Times New Roman"/>
        <family val="1"/>
      </rPr>
      <t>58,733,231</t>
    </r>
    <r>
      <rPr>
        <sz val="10"/>
        <rFont val="新細明體"/>
        <family val="1"/>
      </rPr>
      <t>元，合計</t>
    </r>
    <r>
      <rPr>
        <sz val="10"/>
        <rFont val="Times New Roman"/>
        <family val="1"/>
      </rPr>
      <t>1,701,211,425</t>
    </r>
    <r>
      <rPr>
        <sz val="10"/>
        <rFont val="新細明體"/>
        <family val="1"/>
      </rPr>
      <t>元。</t>
    </r>
  </si>
  <si>
    <r>
      <t xml:space="preserve"> </t>
    </r>
    <r>
      <rPr>
        <sz val="10"/>
        <rFont val="新細明體"/>
        <family val="1"/>
      </rPr>
      <t>　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　</t>
    </r>
    <r>
      <rPr>
        <sz val="10"/>
        <rFont val="Times New Roman"/>
        <family val="1"/>
      </rPr>
      <t xml:space="preserve"> 4.</t>
    </r>
    <r>
      <rPr>
        <sz val="10"/>
        <rFont val="新細明體"/>
        <family val="1"/>
      </rPr>
      <t>本年度應付數、保留數轉入下年度數共為</t>
    </r>
    <r>
      <rPr>
        <sz val="10"/>
        <rFont val="Times New Roman"/>
        <family val="1"/>
      </rPr>
      <t>387,990,527,011</t>
    </r>
    <r>
      <rPr>
        <sz val="10"/>
        <rFont val="新細明體"/>
        <family val="1"/>
      </rPr>
      <t>元，除本表所列國庫已撥發數</t>
    </r>
    <r>
      <rPr>
        <sz val="10"/>
        <rFont val="Times New Roman"/>
        <family val="1"/>
      </rPr>
      <t>55,693,443,790</t>
    </r>
    <r>
      <rPr>
        <sz val="10"/>
        <rFont val="新細明體"/>
        <family val="1"/>
      </rPr>
      <t>元外，其餘</t>
    </r>
    <r>
      <rPr>
        <sz val="10"/>
        <rFont val="Times New Roman"/>
        <family val="1"/>
      </rPr>
      <t xml:space="preserve">332,297,083,221      </t>
    </r>
    <r>
      <rPr>
        <sz val="10"/>
        <rFont val="新細明體"/>
        <family val="1"/>
      </rPr>
      <t>元，應由國庫在下年度繼續支撥。</t>
    </r>
  </si>
  <si>
    <r>
      <t xml:space="preserve">            5.</t>
    </r>
    <r>
      <rPr>
        <sz val="10"/>
        <rFont val="新細明體"/>
        <family val="1"/>
      </rPr>
      <t>本表所列經費賸餘</t>
    </r>
    <r>
      <rPr>
        <sz val="10"/>
        <rFont val="Times New Roman"/>
        <family val="1"/>
      </rPr>
      <t>2,056,182,838</t>
    </r>
    <r>
      <rPr>
        <sz val="10"/>
        <rFont val="新細明體"/>
        <family val="1"/>
      </rPr>
      <t>元，</t>
    </r>
  </si>
  <si>
    <r>
      <t xml:space="preserve">                   </t>
    </r>
    <r>
      <rPr>
        <sz val="10"/>
        <rFont val="新細明體"/>
        <family val="1"/>
      </rPr>
      <t>加：上年度總決算所列各機關未解繳國庫之經費賸餘</t>
    </r>
    <r>
      <rPr>
        <sz val="10"/>
        <rFont val="Times New Roman"/>
        <family val="1"/>
      </rPr>
      <t>3,075,906,891.12</t>
    </r>
    <r>
      <rPr>
        <sz val="10"/>
        <rFont val="新細明體"/>
        <family val="1"/>
      </rPr>
      <t>元，</t>
    </r>
  </si>
  <si>
    <r>
      <t xml:space="preserve">                           </t>
    </r>
    <r>
      <rPr>
        <sz val="10"/>
        <color indexed="8"/>
        <rFont val="新細明體"/>
        <family val="1"/>
      </rPr>
      <t>審計部修正上年度總決算淨增列經費賸餘</t>
    </r>
    <r>
      <rPr>
        <sz val="10"/>
        <rFont val="Times New Roman"/>
        <family val="1"/>
      </rPr>
      <t>360,468,498</t>
    </r>
    <r>
      <rPr>
        <sz val="10"/>
        <color indexed="8"/>
        <rFont val="新細明體"/>
        <family val="1"/>
      </rPr>
      <t>元，</t>
    </r>
  </si>
  <si>
    <r>
      <t xml:space="preserve">                          </t>
    </r>
    <r>
      <rPr>
        <sz val="10"/>
        <color indexed="8"/>
        <rFont val="新細明體"/>
        <family val="1"/>
      </rPr>
      <t></t>
    </r>
  </si>
  <si>
    <r>
      <t xml:space="preserve">                          </t>
    </r>
    <r>
      <rPr>
        <sz val="10"/>
        <color indexed="8"/>
        <rFont val="新細明體"/>
        <family val="1"/>
      </rPr>
      <t>海洋巡防總局補列材料經費賸餘</t>
    </r>
    <r>
      <rPr>
        <sz val="10"/>
        <color indexed="8"/>
        <rFont val="Times New Roman"/>
        <family val="1"/>
      </rPr>
      <t>178,363,483</t>
    </r>
    <r>
      <rPr>
        <sz val="10"/>
        <color indexed="8"/>
        <rFont val="新細明體"/>
        <family val="1"/>
      </rPr>
      <t>元，</t>
    </r>
  </si>
  <si>
    <r>
      <t xml:space="preserve">                            </t>
    </r>
    <r>
      <rPr>
        <sz val="10"/>
        <color indexed="8"/>
        <rFont val="新細明體"/>
        <family val="1"/>
      </rPr>
      <t>教育部及外交部補列押金</t>
    </r>
    <r>
      <rPr>
        <sz val="10"/>
        <color indexed="8"/>
        <rFont val="Times New Roman"/>
        <family val="1"/>
      </rPr>
      <t>19,408</t>
    </r>
    <r>
      <rPr>
        <sz val="10"/>
        <color indexed="8"/>
        <rFont val="新細明體"/>
        <family val="1"/>
      </rPr>
      <t>元，</t>
    </r>
  </si>
  <si>
    <r>
      <t xml:space="preserve">                   </t>
    </r>
    <r>
      <rPr>
        <sz val="10"/>
        <color indexed="8"/>
        <rFont val="新細明體"/>
        <family val="1"/>
      </rPr>
      <t>減：各機關於本年度解繳以前年度經費賸餘</t>
    </r>
    <r>
      <rPr>
        <sz val="10"/>
        <rFont val="Times New Roman"/>
        <family val="1"/>
      </rPr>
      <t>1,740,075,911.02</t>
    </r>
    <r>
      <rPr>
        <sz val="10"/>
        <color indexed="8"/>
        <rFont val="新細明體"/>
        <family val="1"/>
      </rPr>
      <t>元，　　　</t>
    </r>
  </si>
  <si>
    <r>
      <t xml:space="preserve">                           </t>
    </r>
    <r>
      <rPr>
        <sz val="10"/>
        <color indexed="8"/>
        <rFont val="新細明體"/>
        <family val="1"/>
      </rPr>
      <t>國史館、內政部、臺灣高等法院檢察署及臺灣省政府押金註銷數</t>
    </r>
    <r>
      <rPr>
        <sz val="10"/>
        <color indexed="8"/>
        <rFont val="Times New Roman"/>
        <family val="1"/>
      </rPr>
      <t>3,200</t>
    </r>
    <r>
      <rPr>
        <sz val="10"/>
        <color indexed="8"/>
        <rFont val="新細明體"/>
        <family val="1"/>
      </rPr>
      <t>元，</t>
    </r>
  </si>
  <si>
    <r>
      <t xml:space="preserve">                           </t>
    </r>
    <r>
      <rPr>
        <sz val="10"/>
        <color indexed="8"/>
        <rFont val="新細明體"/>
        <family val="1"/>
      </rPr>
      <t>海岸巡防總局及空中勤務總隊註銷材料</t>
    </r>
    <r>
      <rPr>
        <sz val="10"/>
        <color indexed="8"/>
        <rFont val="Times New Roman"/>
        <family val="1"/>
      </rPr>
      <t>126,721,361</t>
    </r>
    <r>
      <rPr>
        <sz val="10"/>
        <color indexed="8"/>
        <rFont val="新細明體"/>
        <family val="1"/>
      </rPr>
      <t>元，</t>
    </r>
  </si>
  <si>
    <r>
      <t xml:space="preserve">                           </t>
    </r>
    <r>
      <rPr>
        <sz val="10"/>
        <color indexed="8"/>
        <rFont val="新細明體"/>
        <family val="1"/>
      </rPr>
      <t>國防部所屬、衛生署及外交部註銷經費賸餘</t>
    </r>
    <r>
      <rPr>
        <sz val="10"/>
        <color indexed="8"/>
        <rFont val="Times New Roman"/>
        <family val="1"/>
      </rPr>
      <t>16,392,532</t>
    </r>
    <r>
      <rPr>
        <sz val="10"/>
        <color indexed="8"/>
        <rFont val="新細明體"/>
        <family val="1"/>
      </rPr>
      <t>元，</t>
    </r>
  </si>
  <si>
    <r>
      <t xml:space="preserve">                           </t>
    </r>
    <r>
      <rPr>
        <sz val="10"/>
        <color indexed="8"/>
        <rFont val="新細明體"/>
        <family val="1"/>
      </rPr>
      <t>截至</t>
    </r>
    <r>
      <rPr>
        <sz val="10"/>
        <color indexed="8"/>
        <rFont val="Times New Roman"/>
        <family val="1"/>
      </rPr>
      <t>95</t>
    </r>
    <r>
      <rPr>
        <sz val="10"/>
        <color indexed="8"/>
        <rFont val="新細明體"/>
        <family val="1"/>
      </rPr>
      <t>年度止各機關尚未解繳國庫之經費賸餘</t>
    </r>
    <r>
      <rPr>
        <sz val="10"/>
        <color indexed="8"/>
        <rFont val="Times New Roman"/>
        <family val="1"/>
      </rPr>
      <t>3,609,460,631.1</t>
    </r>
    <r>
      <rPr>
        <sz val="10"/>
        <color indexed="8"/>
        <rFont val="新細明體"/>
        <family val="1"/>
      </rPr>
      <t>元。</t>
    </r>
  </si>
  <si>
    <t>`</t>
  </si>
  <si>
    <r>
      <t>為經費賸餘(收項</t>
    </r>
    <r>
      <rPr>
        <sz val="12"/>
        <rFont val="新細明體"/>
        <family val="0"/>
      </rPr>
      <t>)減列數138,027,544+審定上年度剔除經費數115,613,772+審定上年度經-材106,859,182-本年新增列減列數32,000</t>
    </r>
  </si>
  <si>
    <t>本前加計以前經費待納總計</t>
  </si>
  <si>
    <t>繳庫數含剔除數</t>
  </si>
  <si>
    <t>上年度各機關尚未繳庫數</t>
  </si>
  <si>
    <r>
      <t xml:space="preserve">                            </t>
    </r>
    <r>
      <rPr>
        <sz val="10"/>
        <color indexed="8"/>
        <rFont val="新細明體"/>
        <family val="1"/>
      </rPr>
      <t>入出境管理局及</t>
    </r>
    <r>
      <rPr>
        <sz val="10"/>
        <color indexed="8"/>
        <rFont val="Times New Roman"/>
        <family val="1"/>
      </rPr>
      <t>921</t>
    </r>
    <r>
      <rPr>
        <sz val="10"/>
        <color indexed="8"/>
        <rFont val="新細明體"/>
        <family val="1"/>
      </rPr>
      <t>震災災後重建特別決算第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新細明體"/>
        <family val="1"/>
      </rPr>
      <t>期增列剔除減列經費</t>
    </r>
    <r>
      <rPr>
        <sz val="10"/>
        <color indexed="8"/>
        <rFont val="Times New Roman"/>
        <family val="1"/>
      </rPr>
      <t>76,000</t>
    </r>
    <r>
      <rPr>
        <sz val="10"/>
        <color indexed="8"/>
        <rFont val="新細明體"/>
        <family val="1"/>
      </rPr>
      <t>元，</t>
    </r>
  </si>
  <si>
    <t>決算支出實現數與</t>
  </si>
  <si>
    <r>
      <t xml:space="preserve">   </t>
    </r>
    <r>
      <rPr>
        <sz val="13"/>
        <rFont val="新細明體"/>
        <family val="1"/>
      </rPr>
      <t>中華民國</t>
    </r>
    <r>
      <rPr>
        <sz val="13"/>
        <rFont val="Times New Roman"/>
        <family val="1"/>
      </rPr>
      <t xml:space="preserve">   96   </t>
    </r>
    <r>
      <rPr>
        <sz val="13"/>
        <rFont val="新細明體"/>
        <family val="1"/>
      </rPr>
      <t>年</t>
    </r>
    <r>
      <rPr>
        <sz val="13"/>
        <rFont val="Times New Roman"/>
        <family val="1"/>
      </rPr>
      <t xml:space="preserve">  </t>
    </r>
  </si>
  <si>
    <r>
      <t xml:space="preserve">   12  </t>
    </r>
    <r>
      <rPr>
        <sz val="13"/>
        <rFont val="新細明體"/>
        <family val="1"/>
      </rPr>
      <t>月</t>
    </r>
    <r>
      <rPr>
        <sz val="13"/>
        <rFont val="Times New Roman"/>
        <family val="1"/>
      </rPr>
      <t xml:space="preserve">  31  </t>
    </r>
    <r>
      <rPr>
        <sz val="13"/>
        <rFont val="新細明體"/>
        <family val="1"/>
      </rPr>
      <t>日</t>
    </r>
  </si>
  <si>
    <t>單位：新臺幣元</t>
  </si>
  <si>
    <t>支            出            項            目</t>
  </si>
  <si>
    <t>決算實現數</t>
  </si>
  <si>
    <t>加</t>
  </si>
  <si>
    <r>
      <t>保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留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款</t>
    </r>
    <r>
      <rPr>
        <sz val="12"/>
        <rFont val="Times New Roman"/>
        <family val="1"/>
      </rPr>
      <t xml:space="preserve">                         </t>
    </r>
    <r>
      <rPr>
        <sz val="12"/>
        <rFont val="新細明體"/>
        <family val="0"/>
      </rPr>
      <t>國庫已撥發數</t>
    </r>
  </si>
  <si>
    <r>
      <t>以前年度保留款</t>
    </r>
    <r>
      <rPr>
        <sz val="12"/>
        <rFont val="Times New Roman"/>
        <family val="1"/>
      </rPr>
      <t xml:space="preserve">              </t>
    </r>
    <r>
      <rPr>
        <sz val="12"/>
        <rFont val="新細明體"/>
        <family val="0"/>
      </rPr>
      <t>國庫已撥發數</t>
    </r>
  </si>
  <si>
    <r>
      <t>總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統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府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管</t>
    </r>
  </si>
  <si>
    <r>
      <t>行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政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院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管</t>
    </r>
  </si>
  <si>
    <r>
      <t>立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法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院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管</t>
    </r>
  </si>
  <si>
    <r>
      <t>司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法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院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管</t>
    </r>
  </si>
  <si>
    <r>
      <t>考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試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院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管</t>
    </r>
  </si>
  <si>
    <r>
      <t>監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察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院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管</t>
    </r>
  </si>
  <si>
    <r>
      <t>內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政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部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管</t>
    </r>
  </si>
  <si>
    <r>
      <t>外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交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部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管</t>
    </r>
  </si>
  <si>
    <r>
      <t>國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防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部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管</t>
    </r>
  </si>
  <si>
    <r>
      <t>財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政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部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管</t>
    </r>
  </si>
  <si>
    <r>
      <t>教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育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部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管</t>
    </r>
  </si>
  <si>
    <r>
      <t>法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務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部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管</t>
    </r>
  </si>
  <si>
    <r>
      <t>經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濟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部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管</t>
    </r>
  </si>
  <si>
    <r>
      <t>交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通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部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管</t>
    </r>
  </si>
  <si>
    <r>
      <t>蒙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藏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委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員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會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管</t>
    </r>
  </si>
  <si>
    <r>
      <t>僑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務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委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員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會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管</t>
    </r>
  </si>
  <si>
    <r>
      <t>國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軍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退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除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役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官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兵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輔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導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委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員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會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管</t>
    </r>
  </si>
  <si>
    <r>
      <t>省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市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地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方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政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府</t>
    </r>
  </si>
  <si>
    <t>災害準備金</t>
  </si>
  <si>
    <t>本年度支出小計</t>
  </si>
  <si>
    <t>以前年度支出小計</t>
  </si>
  <si>
    <r>
      <t>國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</rPr>
      <t>軍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新細明體"/>
        <family val="1"/>
      </rPr>
      <t>老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</rPr>
      <t>舊</t>
    </r>
    <r>
      <rPr>
        <sz val="12"/>
        <color indexed="8"/>
        <rFont val="Times New Roman"/>
        <family val="1"/>
      </rPr>
      <t xml:space="preserve">    </t>
    </r>
    <r>
      <rPr>
        <sz val="12"/>
        <color indexed="8"/>
        <rFont val="新細明體"/>
        <family val="1"/>
      </rPr>
      <t>眷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</rPr>
      <t>村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</rPr>
      <t>改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</rPr>
      <t>建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</rPr>
      <t>特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</rPr>
      <t>別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</rPr>
      <t>決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新細明體"/>
        <family val="1"/>
      </rPr>
      <t>算
以前年度支</t>
    </r>
    <r>
      <rPr>
        <sz val="12"/>
        <color indexed="8"/>
        <rFont val="新細明體"/>
        <family val="1"/>
      </rPr>
      <t>出</t>
    </r>
    <r>
      <rPr>
        <sz val="11"/>
        <color indexed="8"/>
        <rFont val="Times New Roman"/>
        <family val="1"/>
      </rPr>
      <t xml:space="preserve">                                      </t>
    </r>
  </si>
  <si>
    <t>基隆河整體治理計畫（前期計畫）特別決算
以前年度支出</t>
  </si>
  <si>
    <r>
      <t>擴大公共建設投資計畫特別決算（</t>
    </r>
    <r>
      <rPr>
        <sz val="12"/>
        <rFont val="Times New Roman"/>
        <family val="1"/>
      </rPr>
      <t>94</t>
    </r>
    <r>
      <rPr>
        <sz val="12"/>
        <rFont val="新細明體"/>
        <family val="0"/>
      </rPr>
      <t>年度）
以前年度支出</t>
    </r>
  </si>
  <si>
    <r>
      <t>擴大公共建設投資計畫特別決算（</t>
    </r>
    <r>
      <rPr>
        <sz val="12"/>
        <rFont val="Times New Roman"/>
        <family val="1"/>
      </rPr>
      <t>95</t>
    </r>
    <r>
      <rPr>
        <sz val="12"/>
        <rFont val="新細明體"/>
        <family val="0"/>
      </rPr>
      <t>年度）
以前年度支出</t>
    </r>
  </si>
  <si>
    <r>
      <t>擴大公共建設投資計畫特別決算（</t>
    </r>
    <r>
      <rPr>
        <sz val="12"/>
        <rFont val="Times New Roman"/>
        <family val="1"/>
      </rPr>
      <t>96</t>
    </r>
    <r>
      <rPr>
        <sz val="12"/>
        <rFont val="新細明體"/>
        <family val="0"/>
      </rPr>
      <t>年度）
支出</t>
    </r>
  </si>
  <si>
    <t>易淹水地區水患治理計畫第1期特別決算
支出</t>
  </si>
  <si>
    <t>特別決算支出小計</t>
  </si>
  <si>
    <r>
      <t>債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務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償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還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支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出</t>
    </r>
  </si>
  <si>
    <t>支出合計</t>
  </si>
  <si>
    <t>收支餘絀</t>
  </si>
  <si>
    <t>特種基金淨減少保管款存放餘額</t>
  </si>
  <si>
    <t>本年度發行國庫券及短期借款淨減少舉借數</t>
  </si>
  <si>
    <t>各機關淨減少保管款存放餘額</t>
  </si>
  <si>
    <t>擴大公共建設投資計畫特別決算舉借自償性借款</t>
  </si>
  <si>
    <r>
      <t>說明：</t>
    </r>
    <r>
      <rPr>
        <sz val="10"/>
        <rFont val="Times New Roman"/>
        <family val="1"/>
      </rPr>
      <t>1.</t>
    </r>
    <r>
      <rPr>
        <sz val="10"/>
        <rFont val="新細明體"/>
        <family val="1"/>
      </rPr>
      <t>以前年度保留款國庫已撥發數原為</t>
    </r>
    <r>
      <rPr>
        <sz val="10"/>
        <rFont val="Times New Roman"/>
        <family val="1"/>
      </rPr>
      <t>22,347,651,082</t>
    </r>
    <r>
      <rPr>
        <sz val="10"/>
        <rFont val="新細明體"/>
        <family val="1"/>
      </rPr>
      <t>元，加審計部修正淨增加應付數、保留數</t>
    </r>
    <r>
      <rPr>
        <sz val="10"/>
        <rFont val="Times New Roman"/>
        <family val="1"/>
      </rPr>
      <t>1,804,378,908</t>
    </r>
    <r>
      <rPr>
        <sz val="10"/>
        <rFont val="新細明體"/>
        <family val="1"/>
      </rPr>
      <t>元（不含減列應付數、保　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留數國庫未撥數</t>
    </r>
    <r>
      <rPr>
        <sz val="10"/>
        <rFont val="Times New Roman"/>
        <family val="1"/>
      </rPr>
      <t>16,772,476</t>
    </r>
    <r>
      <rPr>
        <sz val="10"/>
        <rFont val="新細明體"/>
        <family val="1"/>
      </rPr>
      <t>元），合計</t>
    </r>
    <r>
      <rPr>
        <sz val="10"/>
        <rFont val="Times New Roman"/>
        <family val="1"/>
      </rPr>
      <t>24,152,029,990</t>
    </r>
    <r>
      <rPr>
        <sz val="10"/>
        <rFont val="新細明體"/>
        <family val="1"/>
      </rPr>
      <t>元。</t>
    </r>
  </si>
  <si>
    <r>
      <t xml:space="preserve">            2.</t>
    </r>
    <r>
      <rPr>
        <sz val="10"/>
        <rFont val="新細明體"/>
        <family val="1"/>
      </rPr>
      <t>以前年度保留款國庫已撥發數原為</t>
    </r>
    <r>
      <rPr>
        <sz val="10"/>
        <rFont val="Times New Roman"/>
        <family val="1"/>
      </rPr>
      <t>3,313,951,788</t>
    </r>
    <r>
      <rPr>
        <sz val="10"/>
        <rFont val="新細明體"/>
        <family val="1"/>
      </rPr>
      <t>元，加審計部修正實現數增加保留數</t>
    </r>
    <r>
      <rPr>
        <sz val="10"/>
        <rFont val="Times New Roman"/>
        <family val="1"/>
      </rPr>
      <t>1,459,857</t>
    </r>
    <r>
      <rPr>
        <sz val="10"/>
        <rFont val="新細明體"/>
        <family val="1"/>
      </rPr>
      <t>元，合計</t>
    </r>
    <r>
      <rPr>
        <sz val="10"/>
        <rFont val="Times New Roman"/>
        <family val="1"/>
      </rPr>
      <t>3,315,411,645</t>
    </r>
    <r>
      <rPr>
        <sz val="10"/>
        <rFont val="新細明體"/>
        <family val="1"/>
      </rPr>
      <t>元。</t>
    </r>
  </si>
  <si>
    <r>
      <t xml:space="preserve"> </t>
    </r>
    <r>
      <rPr>
        <sz val="10"/>
        <rFont val="新細明體"/>
        <family val="1"/>
      </rPr>
      <t>　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　</t>
    </r>
    <r>
      <rPr>
        <sz val="10"/>
        <rFont val="Times New Roman"/>
        <family val="1"/>
      </rPr>
      <t xml:space="preserve"> 3.</t>
    </r>
    <r>
      <rPr>
        <sz val="10"/>
        <rFont val="新細明體"/>
        <family val="1"/>
      </rPr>
      <t>本年度應付數、保留數轉入下年度數共為</t>
    </r>
    <r>
      <rPr>
        <sz val="10"/>
        <rFont val="Times New Roman"/>
        <family val="1"/>
      </rPr>
      <t>101,231,070,300</t>
    </r>
    <r>
      <rPr>
        <sz val="10"/>
        <rFont val="新細明體"/>
        <family val="1"/>
      </rPr>
      <t>元，除本表所列國庫已撥發數</t>
    </r>
    <r>
      <rPr>
        <sz val="10"/>
        <rFont val="Times New Roman"/>
        <family val="1"/>
      </rPr>
      <t>67,359,007,020</t>
    </r>
    <r>
      <rPr>
        <sz val="10"/>
        <rFont val="新細明體"/>
        <family val="1"/>
      </rPr>
      <t>元外，其餘</t>
    </r>
    <r>
      <rPr>
        <sz val="10"/>
        <rFont val="Times New Roman"/>
        <family val="1"/>
      </rPr>
      <t xml:space="preserve">33,872,063,280        </t>
    </r>
    <r>
      <rPr>
        <sz val="10"/>
        <rFont val="新細明體"/>
        <family val="1"/>
      </rPr>
      <t>元，應由國庫在下年度繼續支撥。</t>
    </r>
  </si>
  <si>
    <r>
      <t xml:space="preserve">                   </t>
    </r>
    <r>
      <rPr>
        <sz val="10"/>
        <rFont val="新細明體"/>
        <family val="1"/>
      </rPr>
      <t>加：上年度總決算所列各機關未解繳國庫之經費賸餘</t>
    </r>
    <r>
      <rPr>
        <sz val="10"/>
        <color indexed="10"/>
        <rFont val="Times New Roman"/>
        <family val="1"/>
      </rPr>
      <t>3,609,460,631.1</t>
    </r>
    <r>
      <rPr>
        <sz val="10"/>
        <rFont val="新細明體"/>
        <family val="1"/>
      </rPr>
      <t>元，</t>
    </r>
  </si>
  <si>
    <r>
      <t xml:space="preserve">                           </t>
    </r>
    <r>
      <rPr>
        <sz val="10"/>
        <color indexed="8"/>
        <rFont val="新細明體"/>
        <family val="1"/>
      </rPr>
      <t>審計部修正上年度總決算淨增列經費賸餘</t>
    </r>
    <r>
      <rPr>
        <sz val="10"/>
        <color indexed="10"/>
        <rFont val="Times New Roman"/>
        <family val="1"/>
      </rPr>
      <t>429,597,260.28</t>
    </r>
    <r>
      <rPr>
        <sz val="10"/>
        <color indexed="8"/>
        <rFont val="新細明體"/>
        <family val="1"/>
      </rPr>
      <t>元，</t>
    </r>
  </si>
  <si>
    <r>
      <t xml:space="preserve">                          </t>
    </r>
    <r>
      <rPr>
        <sz val="10"/>
        <color indexed="8"/>
        <rFont val="新細明體"/>
        <family val="1"/>
      </rPr>
      <t></t>
    </r>
  </si>
  <si>
    <r>
      <t xml:space="preserve">                          </t>
    </r>
    <r>
      <rPr>
        <sz val="10"/>
        <color indexed="8"/>
        <rFont val="新細明體"/>
        <family val="1"/>
      </rPr>
      <t>海洋巡防總局補列材料經費賸餘</t>
    </r>
    <r>
      <rPr>
        <sz val="10"/>
        <color indexed="8"/>
        <rFont val="Times New Roman"/>
        <family val="1"/>
      </rPr>
      <t>178,363,483</t>
    </r>
    <r>
      <rPr>
        <sz val="10"/>
        <color indexed="8"/>
        <rFont val="新細明體"/>
        <family val="1"/>
      </rPr>
      <t>元，</t>
    </r>
  </si>
  <si>
    <r>
      <t xml:space="preserve">                           </t>
    </r>
    <r>
      <rPr>
        <sz val="10"/>
        <color indexed="8"/>
        <rFont val="新細明體"/>
        <family val="1"/>
      </rPr>
      <t>海洋補列材料</t>
    </r>
    <r>
      <rPr>
        <sz val="10"/>
        <color indexed="8"/>
        <rFont val="Times New Roman"/>
        <family val="1"/>
      </rPr>
      <t>8,971,243</t>
    </r>
    <r>
      <rPr>
        <sz val="10"/>
        <color indexed="8"/>
        <rFont val="新細明體"/>
        <family val="1"/>
      </rPr>
      <t>元，</t>
    </r>
  </si>
  <si>
    <r>
      <t xml:space="preserve">                           </t>
    </r>
    <r>
      <rPr>
        <sz val="10"/>
        <color indexed="8"/>
        <rFont val="新細明體"/>
        <family val="1"/>
      </rPr>
      <t>國防部及農委會增列剔除減列經費</t>
    </r>
    <r>
      <rPr>
        <sz val="10"/>
        <color indexed="8"/>
        <rFont val="Times New Roman"/>
        <family val="1"/>
      </rPr>
      <t>86,520</t>
    </r>
    <r>
      <rPr>
        <sz val="10"/>
        <color indexed="8"/>
        <rFont val="新細明體"/>
        <family val="1"/>
      </rPr>
      <t>元，</t>
    </r>
  </si>
  <si>
    <r>
      <t xml:space="preserve">                   </t>
    </r>
    <r>
      <rPr>
        <sz val="10"/>
        <color indexed="8"/>
        <rFont val="新細明體"/>
        <family val="1"/>
      </rPr>
      <t>減：各機關於本年度解繳以前年度經費賸餘</t>
    </r>
    <r>
      <rPr>
        <sz val="10"/>
        <color indexed="10"/>
        <rFont val="Times New Roman"/>
        <family val="1"/>
      </rPr>
      <t>3,086,544,184.28</t>
    </r>
    <r>
      <rPr>
        <sz val="10"/>
        <color indexed="8"/>
        <rFont val="新細明體"/>
        <family val="1"/>
      </rPr>
      <t>元，　　　</t>
    </r>
  </si>
  <si>
    <r>
      <t xml:space="preserve">                          </t>
    </r>
    <r>
      <rPr>
        <sz val="10"/>
        <color indexed="8"/>
        <rFont val="新細明體"/>
        <family val="1"/>
      </rPr>
      <t>新聞局、中央研究院、教育部及臺灣省政府押金註銷數</t>
    </r>
    <r>
      <rPr>
        <sz val="10"/>
        <color indexed="8"/>
        <rFont val="Times New Roman"/>
        <family val="1"/>
      </rPr>
      <t>67,410</t>
    </r>
    <r>
      <rPr>
        <sz val="10"/>
        <color indexed="8"/>
        <rFont val="新細明體"/>
        <family val="1"/>
      </rPr>
      <t>元，</t>
    </r>
  </si>
  <si>
    <r>
      <t xml:space="preserve">                           </t>
    </r>
    <r>
      <rPr>
        <sz val="10"/>
        <color indexed="8"/>
        <rFont val="新細明體"/>
        <family val="1"/>
      </rPr>
      <t>海洋巡防總局及公路總局註銷材料</t>
    </r>
    <r>
      <rPr>
        <sz val="10"/>
        <color indexed="8"/>
        <rFont val="Times New Roman"/>
        <family val="1"/>
      </rPr>
      <t>561,368,598</t>
    </r>
    <r>
      <rPr>
        <sz val="10"/>
        <color indexed="8"/>
        <rFont val="新細明體"/>
        <family val="1"/>
      </rPr>
      <t>元，</t>
    </r>
  </si>
  <si>
    <r>
      <t xml:space="preserve">                           </t>
    </r>
    <r>
      <rPr>
        <sz val="10"/>
        <color indexed="8"/>
        <rFont val="新細明體"/>
        <family val="1"/>
      </rPr>
      <t>原住民族委員會、內政部、土地測量局及國防部所屬註銷經費賸餘</t>
    </r>
    <r>
      <rPr>
        <sz val="10"/>
        <color indexed="8"/>
        <rFont val="Times New Roman"/>
        <family val="1"/>
      </rPr>
      <t>11,489,934</t>
    </r>
    <r>
      <rPr>
        <sz val="10"/>
        <color indexed="8"/>
        <rFont val="新細明體"/>
        <family val="1"/>
      </rPr>
      <t>元，</t>
    </r>
  </si>
  <si>
    <r>
      <t xml:space="preserve">                           </t>
    </r>
    <r>
      <rPr>
        <sz val="10"/>
        <color indexed="8"/>
        <rFont val="新細明體"/>
        <family val="1"/>
      </rPr>
      <t>截至</t>
    </r>
    <r>
      <rPr>
        <sz val="10"/>
        <color indexed="8"/>
        <rFont val="Times New Roman"/>
        <family val="1"/>
      </rPr>
      <t>96</t>
    </r>
    <r>
      <rPr>
        <sz val="10"/>
        <color indexed="8"/>
        <rFont val="新細明體"/>
        <family val="1"/>
      </rPr>
      <t>年度止各機關尚未解繳國庫之經費賸餘</t>
    </r>
    <r>
      <rPr>
        <sz val="10"/>
        <color indexed="8"/>
        <rFont val="Times New Roman"/>
        <family val="1"/>
      </rPr>
      <t>7,098,317,683.1</t>
    </r>
    <r>
      <rPr>
        <sz val="10"/>
        <color indexed="8"/>
        <rFont val="新細明體"/>
        <family val="1"/>
      </rPr>
      <t>元。</t>
    </r>
  </si>
  <si>
    <t>`</t>
  </si>
  <si>
    <r>
      <t>為經費賸餘(收項</t>
    </r>
    <r>
      <rPr>
        <sz val="12"/>
        <rFont val="新細明體"/>
        <family val="0"/>
      </rPr>
      <t>)減列數138,027,544+審定上年度剔除經費數115,613,772+審定上年度經-材為0-本年新增列減列數為0</t>
    </r>
  </si>
  <si>
    <r>
      <t xml:space="preserve">            4.</t>
    </r>
    <r>
      <rPr>
        <sz val="10"/>
        <rFont val="新細明體"/>
        <family val="1"/>
      </rPr>
      <t>本表所列經費賸餘</t>
    </r>
    <r>
      <rPr>
        <sz val="10"/>
        <rFont val="Times New Roman"/>
        <family val="1"/>
      </rPr>
      <t>6,709,241,167</t>
    </r>
    <r>
      <rPr>
        <sz val="10"/>
        <rFont val="新細明體"/>
        <family val="1"/>
      </rPr>
      <t>元，</t>
    </r>
  </si>
  <si>
    <t>決算支出實現數與</t>
  </si>
  <si>
    <r>
      <t xml:space="preserve">   </t>
    </r>
    <r>
      <rPr>
        <sz val="13"/>
        <rFont val="新細明體"/>
        <family val="1"/>
      </rPr>
      <t>中華民國</t>
    </r>
    <r>
      <rPr>
        <sz val="13"/>
        <rFont val="Times New Roman"/>
        <family val="1"/>
      </rPr>
      <t xml:space="preserve">   97   </t>
    </r>
    <r>
      <rPr>
        <sz val="13"/>
        <rFont val="新細明體"/>
        <family val="1"/>
      </rPr>
      <t>年</t>
    </r>
    <r>
      <rPr>
        <sz val="13"/>
        <rFont val="Times New Roman"/>
        <family val="1"/>
      </rPr>
      <t xml:space="preserve">  </t>
    </r>
  </si>
  <si>
    <r>
      <t xml:space="preserve">   12  </t>
    </r>
    <r>
      <rPr>
        <sz val="13"/>
        <rFont val="新細明體"/>
        <family val="1"/>
      </rPr>
      <t>月</t>
    </r>
    <r>
      <rPr>
        <sz val="13"/>
        <rFont val="Times New Roman"/>
        <family val="1"/>
      </rPr>
      <t xml:space="preserve">  31  </t>
    </r>
    <r>
      <rPr>
        <sz val="13"/>
        <rFont val="新細明體"/>
        <family val="1"/>
      </rPr>
      <t>日</t>
    </r>
  </si>
  <si>
    <t>支            出            項            目</t>
  </si>
  <si>
    <t>決算實現數</t>
  </si>
  <si>
    <t>加</t>
  </si>
  <si>
    <r>
      <t>保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留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款</t>
    </r>
    <r>
      <rPr>
        <sz val="12"/>
        <rFont val="Times New Roman"/>
        <family val="1"/>
      </rPr>
      <t xml:space="preserve">                         </t>
    </r>
    <r>
      <rPr>
        <sz val="12"/>
        <rFont val="新細明體"/>
        <family val="0"/>
      </rPr>
      <t>國庫已撥發數</t>
    </r>
  </si>
  <si>
    <r>
      <t>以前年度保留款</t>
    </r>
    <r>
      <rPr>
        <sz val="12"/>
        <rFont val="Times New Roman"/>
        <family val="1"/>
      </rPr>
      <t xml:space="preserve">              </t>
    </r>
    <r>
      <rPr>
        <sz val="12"/>
        <rFont val="新細明體"/>
        <family val="0"/>
      </rPr>
      <t>國庫已撥發數</t>
    </r>
  </si>
  <si>
    <r>
      <t>總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統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府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管</t>
    </r>
  </si>
  <si>
    <r>
      <t>行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政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院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管</t>
    </r>
  </si>
  <si>
    <r>
      <t>立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法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院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管</t>
    </r>
  </si>
  <si>
    <r>
      <t>司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法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院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管</t>
    </r>
  </si>
  <si>
    <r>
      <t>考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試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院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管</t>
    </r>
  </si>
  <si>
    <r>
      <t>監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察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院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管</t>
    </r>
  </si>
  <si>
    <r>
      <t>內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政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部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管</t>
    </r>
  </si>
  <si>
    <r>
      <t>外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交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部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管</t>
    </r>
  </si>
  <si>
    <r>
      <t>國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防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部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管</t>
    </r>
  </si>
  <si>
    <r>
      <t>財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政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部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管</t>
    </r>
  </si>
  <si>
    <r>
      <t>教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育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部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管</t>
    </r>
  </si>
  <si>
    <r>
      <t>法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務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部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管</t>
    </r>
  </si>
  <si>
    <r>
      <t>經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濟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部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管</t>
    </r>
  </si>
  <si>
    <r>
      <t>交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通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部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管</t>
    </r>
  </si>
  <si>
    <r>
      <t>蒙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藏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委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員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會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管</t>
    </r>
  </si>
  <si>
    <r>
      <t>僑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務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委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員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會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管</t>
    </r>
  </si>
  <si>
    <r>
      <t>國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軍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退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除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役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官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兵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輔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導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委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員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會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管</t>
    </r>
  </si>
  <si>
    <r>
      <t>省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市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地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方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政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府</t>
    </r>
  </si>
  <si>
    <t>災害準備金</t>
  </si>
  <si>
    <t>本年度支出小計</t>
  </si>
  <si>
    <t>以前年度支出小計</t>
  </si>
  <si>
    <r>
      <t>國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0"/>
      </rPr>
      <t>軍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0"/>
      </rPr>
      <t>老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0"/>
      </rPr>
      <t>舊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0"/>
      </rPr>
      <t>眷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0"/>
      </rPr>
      <t>村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0"/>
      </rPr>
      <t>改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0"/>
      </rPr>
      <t>建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0"/>
      </rPr>
      <t>特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0"/>
      </rPr>
      <t>別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0"/>
      </rPr>
      <t>決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0"/>
      </rPr>
      <t>算
以前年度支出</t>
    </r>
    <r>
      <rPr>
        <sz val="11"/>
        <rFont val="Times New Roman"/>
        <family val="1"/>
      </rPr>
      <t xml:space="preserve">                                      </t>
    </r>
  </si>
  <si>
    <t>基隆河整體治理計畫（前期計畫）特別決算
以前年度支出</t>
  </si>
  <si>
    <r>
      <t>擴大公共建設投資計畫特別決算（</t>
    </r>
    <r>
      <rPr>
        <sz val="12"/>
        <rFont val="Times New Roman"/>
        <family val="1"/>
      </rPr>
      <t>94</t>
    </r>
    <r>
      <rPr>
        <sz val="12"/>
        <rFont val="新細明體"/>
        <family val="0"/>
      </rPr>
      <t>年度）
以前年度支出</t>
    </r>
  </si>
  <si>
    <r>
      <t>擴大公共建設投資計畫特別決算（</t>
    </r>
    <r>
      <rPr>
        <sz val="12"/>
        <rFont val="Times New Roman"/>
        <family val="1"/>
      </rPr>
      <t>95</t>
    </r>
    <r>
      <rPr>
        <sz val="12"/>
        <rFont val="新細明體"/>
        <family val="0"/>
      </rPr>
      <t>年度）
以前年度支出</t>
    </r>
  </si>
  <si>
    <r>
      <t>擴大公共建設投資計畫特別決算（</t>
    </r>
    <r>
      <rPr>
        <sz val="12"/>
        <rFont val="Times New Roman"/>
        <family val="1"/>
      </rPr>
      <t>97</t>
    </r>
    <r>
      <rPr>
        <sz val="12"/>
        <rFont val="新細明體"/>
        <family val="0"/>
      </rPr>
      <t>年度）
支出</t>
    </r>
  </si>
  <si>
    <t>石門水庫及其集水區整治計畫第1期特別決算
支出</t>
  </si>
  <si>
    <t>特別決算支出小計</t>
  </si>
  <si>
    <r>
      <t>債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務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償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還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支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出</t>
    </r>
  </si>
  <si>
    <t>支出合計</t>
  </si>
  <si>
    <t>收支餘絀</t>
  </si>
  <si>
    <t>特種基金淨減少保管款存放餘額</t>
  </si>
  <si>
    <t>本年度發行國庫券及短期借款淨增加舉借數</t>
  </si>
  <si>
    <t>各機關淨減少保管款存放餘額</t>
  </si>
  <si>
    <r>
      <t xml:space="preserve">            6.</t>
    </r>
    <r>
      <rPr>
        <sz val="10"/>
        <rFont val="新細明體"/>
        <family val="1"/>
      </rPr>
      <t>本表所列經費賸餘</t>
    </r>
    <r>
      <rPr>
        <sz val="10"/>
        <rFont val="Times New Roman"/>
        <family val="1"/>
      </rPr>
      <t>4,163,975,582</t>
    </r>
    <r>
      <rPr>
        <sz val="10"/>
        <rFont val="新細明體"/>
        <family val="1"/>
      </rPr>
      <t>元，</t>
    </r>
  </si>
  <si>
    <r>
      <t xml:space="preserve">                   </t>
    </r>
    <r>
      <rPr>
        <sz val="10"/>
        <rFont val="新細明體"/>
        <family val="1"/>
      </rPr>
      <t>加：上年度總決算所列各機關未解繳國庫之經費賸餘</t>
    </r>
    <r>
      <rPr>
        <sz val="10"/>
        <rFont val="Times New Roman"/>
        <family val="1"/>
      </rPr>
      <t>7,098,193,057.1</t>
    </r>
    <r>
      <rPr>
        <sz val="10"/>
        <rFont val="新細明體"/>
        <family val="1"/>
      </rPr>
      <t>元，</t>
    </r>
  </si>
  <si>
    <r>
      <t xml:space="preserve">                           </t>
    </r>
    <r>
      <rPr>
        <sz val="10"/>
        <rFont val="新細明體"/>
        <family val="1"/>
      </rPr>
      <t>審計部修正上年度總決算淨增列經費賸餘</t>
    </r>
    <r>
      <rPr>
        <sz val="10"/>
        <rFont val="Times New Roman"/>
        <family val="1"/>
      </rPr>
      <t>1,994,232,374.05</t>
    </r>
    <r>
      <rPr>
        <sz val="10"/>
        <rFont val="新細明體"/>
        <family val="1"/>
      </rPr>
      <t>元，</t>
    </r>
  </si>
  <si>
    <r>
      <t xml:space="preserve">                          </t>
    </r>
    <r>
      <rPr>
        <sz val="10"/>
        <rFont val="新細明體"/>
        <family val="1"/>
      </rPr>
      <t></t>
    </r>
  </si>
  <si>
    <r>
      <t xml:space="preserve">                          </t>
    </r>
    <r>
      <rPr>
        <sz val="10"/>
        <rFont val="新細明體"/>
        <family val="1"/>
      </rPr>
      <t>海洋巡防總局補列材料經費賸餘</t>
    </r>
    <r>
      <rPr>
        <sz val="10"/>
        <rFont val="Times New Roman"/>
        <family val="1"/>
      </rPr>
      <t>178,363,483</t>
    </r>
    <r>
      <rPr>
        <sz val="10"/>
        <rFont val="新細明體"/>
        <family val="1"/>
      </rPr>
      <t>元，</t>
    </r>
  </si>
  <si>
    <r>
      <t xml:space="preserve">                           </t>
    </r>
    <r>
      <rPr>
        <sz val="10"/>
        <rFont val="新細明體"/>
        <family val="1"/>
      </rPr>
      <t>海岸巡防總局及所屬補列材料</t>
    </r>
    <r>
      <rPr>
        <sz val="10"/>
        <rFont val="Times New Roman"/>
        <family val="1"/>
      </rPr>
      <t>482,528</t>
    </r>
    <r>
      <rPr>
        <sz val="10"/>
        <rFont val="新細明體"/>
        <family val="1"/>
      </rPr>
      <t>元，</t>
    </r>
  </si>
  <si>
    <r>
      <t xml:space="preserve">                   </t>
    </r>
    <r>
      <rPr>
        <sz val="10"/>
        <rFont val="新細明體"/>
        <family val="1"/>
      </rPr>
      <t>減：各機關於本年度解繳以前年度經費賸餘</t>
    </r>
    <r>
      <rPr>
        <sz val="10"/>
        <rFont val="Times New Roman"/>
        <family val="1"/>
      </rPr>
      <t>8,117,600,612.05</t>
    </r>
    <r>
      <rPr>
        <sz val="10"/>
        <rFont val="新細明體"/>
        <family val="1"/>
      </rPr>
      <t>元，　　　</t>
    </r>
  </si>
  <si>
    <r>
      <t xml:space="preserve">                           </t>
    </r>
    <r>
      <rPr>
        <sz val="10"/>
        <rFont val="新細明體"/>
        <family val="1"/>
      </rPr>
      <t>新聞局、大陸委員會、警政署、外交部、國防部、國際貿易局及所屬及臺灣省政府押金註銷數</t>
    </r>
    <r>
      <rPr>
        <sz val="10"/>
        <rFont val="Times New Roman"/>
        <family val="1"/>
      </rPr>
      <t>36,798</t>
    </r>
    <r>
      <rPr>
        <sz val="10"/>
        <rFont val="新細明體"/>
        <family val="1"/>
      </rPr>
      <t>元，</t>
    </r>
  </si>
  <si>
    <r>
      <t xml:space="preserve">                           </t>
    </r>
    <r>
      <rPr>
        <sz val="10"/>
        <rFont val="新細明體"/>
        <family val="1"/>
      </rPr>
      <t>海洋巡防總局註銷材料</t>
    </r>
    <r>
      <rPr>
        <sz val="10"/>
        <rFont val="Times New Roman"/>
        <family val="1"/>
      </rPr>
      <t>36,162,857</t>
    </r>
    <r>
      <rPr>
        <sz val="10"/>
        <rFont val="新細明體"/>
        <family val="1"/>
      </rPr>
      <t>元，</t>
    </r>
  </si>
  <si>
    <r>
      <t xml:space="preserve">                           </t>
    </r>
    <r>
      <rPr>
        <sz val="10"/>
        <rFont val="新細明體"/>
        <family val="1"/>
      </rPr>
      <t>截至</t>
    </r>
    <r>
      <rPr>
        <sz val="10"/>
        <rFont val="Times New Roman"/>
        <family val="1"/>
      </rPr>
      <t>97</t>
    </r>
    <r>
      <rPr>
        <sz val="10"/>
        <rFont val="新細明體"/>
        <family val="1"/>
      </rPr>
      <t>年度止各機關尚未解繳國庫之經費賸餘</t>
    </r>
    <r>
      <rPr>
        <sz val="10"/>
        <rFont val="Times New Roman"/>
        <family val="1"/>
      </rPr>
      <t>5,075,796,591.1</t>
    </r>
    <r>
      <rPr>
        <sz val="10"/>
        <rFont val="新細明體"/>
        <family val="1"/>
      </rPr>
      <t>元。</t>
    </r>
  </si>
  <si>
    <t>`</t>
  </si>
  <si>
    <r>
      <t xml:space="preserve">                           </t>
    </r>
    <r>
      <rPr>
        <sz val="10"/>
        <rFont val="細明體"/>
        <family val="3"/>
      </rPr>
      <t>國軍退除役官兵輔導委員會註銷剔除減列經費</t>
    </r>
    <r>
      <rPr>
        <sz val="10"/>
        <rFont val="Times New Roman"/>
        <family val="1"/>
      </rPr>
      <t>1,667,099</t>
    </r>
    <r>
      <rPr>
        <sz val="10"/>
        <rFont val="細明體"/>
        <family val="3"/>
      </rPr>
      <t>元，</t>
    </r>
  </si>
  <si>
    <r>
      <t>擴大公共建設投資計畫特別決算（</t>
    </r>
    <r>
      <rPr>
        <sz val="12"/>
        <rFont val="Times New Roman"/>
        <family val="1"/>
      </rPr>
      <t>96</t>
    </r>
    <r>
      <rPr>
        <sz val="12"/>
        <rFont val="新細明體"/>
        <family val="0"/>
      </rPr>
      <t>年度）
以前年度支出</t>
    </r>
  </si>
  <si>
    <t>單位：新臺幣元</t>
  </si>
  <si>
    <t>易淹水地區水患治理計畫第1期特別決算
以前年度支出</t>
  </si>
  <si>
    <r>
      <t>說明：</t>
    </r>
    <r>
      <rPr>
        <sz val="10"/>
        <rFont val="Times New Roman"/>
        <family val="1"/>
      </rPr>
      <t>1.</t>
    </r>
    <r>
      <rPr>
        <sz val="10"/>
        <rFont val="新細明體"/>
        <family val="1"/>
      </rPr>
      <t>以前年度保留款國庫已撥發數原為</t>
    </r>
    <r>
      <rPr>
        <sz val="10"/>
        <rFont val="Times New Roman"/>
        <family val="1"/>
      </rPr>
      <t>24,887,717,405</t>
    </r>
    <r>
      <rPr>
        <sz val="10"/>
        <rFont val="新細明體"/>
        <family val="1"/>
      </rPr>
      <t>元，加審計部修正淨增加應付數、保留數</t>
    </r>
    <r>
      <rPr>
        <sz val="10"/>
        <rFont val="Times New Roman"/>
        <family val="1"/>
      </rPr>
      <t>4,476,931,756</t>
    </r>
    <r>
      <rPr>
        <sz val="10"/>
        <rFont val="新細明體"/>
        <family val="1"/>
      </rPr>
      <t>元（不含減列應付數、保　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留數國庫未撥數</t>
    </r>
    <r>
      <rPr>
        <sz val="10"/>
        <rFont val="Times New Roman"/>
        <family val="1"/>
      </rPr>
      <t>156,500,373</t>
    </r>
    <r>
      <rPr>
        <sz val="10"/>
        <rFont val="新細明體"/>
        <family val="1"/>
      </rPr>
      <t>元），合計</t>
    </r>
    <r>
      <rPr>
        <sz val="10"/>
        <rFont val="Times New Roman"/>
        <family val="1"/>
      </rPr>
      <t>29,364,649,161</t>
    </r>
    <r>
      <rPr>
        <sz val="10"/>
        <rFont val="新細明體"/>
        <family val="1"/>
      </rPr>
      <t>元。</t>
    </r>
  </si>
  <si>
    <r>
      <t xml:space="preserve"> </t>
    </r>
    <r>
      <rPr>
        <sz val="10"/>
        <rFont val="新細明體"/>
        <family val="1"/>
      </rPr>
      <t>　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　</t>
    </r>
    <r>
      <rPr>
        <sz val="10"/>
        <rFont val="Times New Roman"/>
        <family val="1"/>
      </rPr>
      <t xml:space="preserve"> 5.</t>
    </r>
    <r>
      <rPr>
        <sz val="10"/>
        <rFont val="新細明體"/>
        <family val="1"/>
      </rPr>
      <t>本年度應付數、保留數轉入下年度數共為</t>
    </r>
    <r>
      <rPr>
        <sz val="10"/>
        <rFont val="Times New Roman"/>
        <family val="1"/>
      </rPr>
      <t>378,451,380,391</t>
    </r>
    <r>
      <rPr>
        <sz val="10"/>
        <rFont val="新細明體"/>
        <family val="1"/>
      </rPr>
      <t>元，除本表所列國庫已撥發數</t>
    </r>
    <r>
      <rPr>
        <sz val="10"/>
        <rFont val="Times New Roman"/>
        <family val="1"/>
      </rPr>
      <t>80,413,453,472</t>
    </r>
    <r>
      <rPr>
        <sz val="10"/>
        <rFont val="新細明體"/>
        <family val="1"/>
      </rPr>
      <t>元外，其餘</t>
    </r>
    <r>
      <rPr>
        <sz val="10"/>
        <rFont val="Times New Roman"/>
        <family val="1"/>
      </rPr>
      <t xml:space="preserve">298,037,926,919       </t>
    </r>
    <r>
      <rPr>
        <sz val="10"/>
        <rFont val="新細明體"/>
        <family val="1"/>
      </rPr>
      <t>元，應由國庫在下年度繼續支撥。</t>
    </r>
  </si>
  <si>
    <r>
      <t xml:space="preserve">            2.</t>
    </r>
    <r>
      <rPr>
        <sz val="10"/>
        <rFont val="新細明體"/>
        <family val="1"/>
      </rPr>
      <t>以前年度保留款國庫已撥發數原為</t>
    </r>
    <r>
      <rPr>
        <sz val="10"/>
        <rFont val="Times New Roman"/>
        <family val="1"/>
      </rPr>
      <t>2,772,986,671</t>
    </r>
    <r>
      <rPr>
        <sz val="10"/>
        <rFont val="新細明體"/>
        <family val="1"/>
      </rPr>
      <t>元，加審計部修正實現數增加保留數</t>
    </r>
    <r>
      <rPr>
        <sz val="10"/>
        <rFont val="Times New Roman"/>
        <family val="1"/>
      </rPr>
      <t>2,243,762,696</t>
    </r>
    <r>
      <rPr>
        <sz val="10"/>
        <rFont val="新細明體"/>
        <family val="1"/>
      </rPr>
      <t>元，合計</t>
    </r>
    <r>
      <rPr>
        <sz val="10"/>
        <rFont val="Times New Roman"/>
        <family val="1"/>
      </rPr>
      <t>5,016,749,367</t>
    </r>
    <r>
      <rPr>
        <sz val="10"/>
        <rFont val="新細明體"/>
        <family val="1"/>
      </rPr>
      <t>元。</t>
    </r>
  </si>
  <si>
    <r>
      <t xml:space="preserve">            3.</t>
    </r>
    <r>
      <rPr>
        <sz val="10"/>
        <rFont val="新細明體"/>
        <family val="1"/>
      </rPr>
      <t>以前年度保留款國庫已撥發數原為</t>
    </r>
    <r>
      <rPr>
        <sz val="10"/>
        <rFont val="Times New Roman"/>
        <family val="1"/>
      </rPr>
      <t>3,068,299,023</t>
    </r>
    <r>
      <rPr>
        <sz val="10"/>
        <rFont val="新細明體"/>
        <family val="1"/>
      </rPr>
      <t>元，加審計部修正實現數增加保留數</t>
    </r>
    <r>
      <rPr>
        <sz val="10"/>
        <rFont val="Times New Roman"/>
        <family val="1"/>
      </rPr>
      <t>5,596,433,228</t>
    </r>
    <r>
      <rPr>
        <sz val="10"/>
        <rFont val="新細明體"/>
        <family val="1"/>
      </rPr>
      <t>元，合計</t>
    </r>
    <r>
      <rPr>
        <sz val="10"/>
        <rFont val="Times New Roman"/>
        <family val="1"/>
      </rPr>
      <t>8,664,732,251</t>
    </r>
    <r>
      <rPr>
        <sz val="10"/>
        <rFont val="新細明體"/>
        <family val="1"/>
      </rPr>
      <t>元。</t>
    </r>
  </si>
  <si>
    <r>
      <t xml:space="preserve">                           </t>
    </r>
    <r>
      <rPr>
        <sz val="10"/>
        <rFont val="新細明體"/>
        <family val="1"/>
      </rPr>
      <t>原住民族委員會、內政部、警政署及所屬、外交部、國防部所屬、國立臺灣藝術教育館及調查局註銷經費賸餘</t>
    </r>
    <r>
      <rPr>
        <sz val="10"/>
        <rFont val="Times New Roman"/>
        <family val="1"/>
      </rPr>
      <t>25,619,584</t>
    </r>
    <r>
      <rPr>
        <sz val="10"/>
        <rFont val="新細明體"/>
        <family val="1"/>
      </rPr>
      <t>元，</t>
    </r>
  </si>
  <si>
    <r>
      <t xml:space="preserve">            4.</t>
    </r>
    <r>
      <rPr>
        <sz val="10"/>
        <rFont val="新細明體"/>
        <family val="1"/>
      </rPr>
      <t>以前年度保留款國庫已撥發數原為</t>
    </r>
    <r>
      <rPr>
        <sz val="10"/>
        <rFont val="Times New Roman"/>
        <family val="1"/>
      </rPr>
      <t>2,507,319,779</t>
    </r>
    <r>
      <rPr>
        <sz val="10"/>
        <rFont val="新細明體"/>
        <family val="1"/>
      </rPr>
      <t>元，加審計部修正實現數淨增加應付數、保留數</t>
    </r>
    <r>
      <rPr>
        <sz val="10"/>
        <rFont val="Times New Roman"/>
        <family val="1"/>
      </rPr>
      <t>453,789,474</t>
    </r>
    <r>
      <rPr>
        <sz val="10"/>
        <rFont val="新細明體"/>
        <family val="1"/>
      </rPr>
      <t>元，合計</t>
    </r>
    <r>
      <rPr>
        <sz val="10"/>
        <rFont val="Times New Roman"/>
        <family val="1"/>
      </rPr>
      <t xml:space="preserve">2,961,109,253    </t>
    </r>
    <r>
      <rPr>
        <sz val="10"/>
        <rFont val="新細明體"/>
        <family val="1"/>
      </rPr>
      <t>元。</t>
    </r>
  </si>
  <si>
    <t>擴大公共建設投資計畫特別決算減少自償性借款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</si>
</sst>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_-* #,##0.00_-;\-* #,##0.00_-;_-* &quot;...&quot;??_-;_-@_-"/>
    <numFmt numFmtId="178" formatCode="#,##0.00;[Red]\-#,##0.00;&quot;…&quot;"/>
    <numFmt numFmtId="179" formatCode="0.00_);[Red]\(0.00\)"/>
    <numFmt numFmtId="180" formatCode="#,##0_);[Red]\(#,##0\)"/>
    <numFmt numFmtId="181" formatCode="#,##0.00;\-#,##0.00;&quot;…&quot;"/>
    <numFmt numFmtId="182" formatCode="#,##0.00_);[Red]\(#,##0.00\)"/>
    <numFmt numFmtId="183" formatCode="#,##0.0_);[Red]\(#,##0.0\)"/>
  </numFmts>
  <fonts count="30">
    <font>
      <sz val="12"/>
      <name val="新細明體"/>
      <family val="0"/>
    </font>
    <font>
      <sz val="9"/>
      <name val="新細明體"/>
      <family val="1"/>
    </font>
    <font>
      <sz val="11"/>
      <name val="新細明體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新細明體"/>
      <family val="0"/>
    </font>
    <font>
      <sz val="8"/>
      <name val="新細明體"/>
      <family val="1"/>
    </font>
    <font>
      <sz val="10"/>
      <name val="新細明體"/>
      <family val="1"/>
    </font>
    <font>
      <sz val="14"/>
      <name val="新細明體"/>
      <family val="1"/>
    </font>
    <font>
      <b/>
      <u val="single"/>
      <sz val="24"/>
      <name val="細明體"/>
      <family val="3"/>
    </font>
    <font>
      <b/>
      <u val="single"/>
      <sz val="30"/>
      <name val="細明體"/>
      <family val="3"/>
    </font>
    <font>
      <sz val="14"/>
      <name val="Times New Roman"/>
      <family val="1"/>
    </font>
    <font>
      <b/>
      <sz val="8"/>
      <name val="Times New Roman"/>
      <family val="1"/>
    </font>
    <font>
      <sz val="12"/>
      <name val="細明體"/>
      <family val="3"/>
    </font>
    <font>
      <b/>
      <sz val="12"/>
      <name val="華康中黑體"/>
      <family val="3"/>
    </font>
    <font>
      <sz val="13"/>
      <name val="Times New Roman"/>
      <family val="1"/>
    </font>
    <font>
      <sz val="13"/>
      <name val="新細明體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color indexed="8"/>
      <name val="新細明體"/>
      <family val="1"/>
    </font>
    <font>
      <sz val="12"/>
      <color indexed="8"/>
      <name val="Times New Roman"/>
      <family val="1"/>
    </font>
    <font>
      <sz val="10"/>
      <color indexed="8"/>
      <name val="新細明體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標楷體"/>
      <family val="4"/>
    </font>
    <font>
      <b/>
      <sz val="9"/>
      <name val="新細明體"/>
      <family val="1"/>
    </font>
    <font>
      <sz val="12"/>
      <color indexed="10"/>
      <name val="新細明體"/>
      <family val="1"/>
    </font>
    <font>
      <sz val="10"/>
      <color indexed="10"/>
      <name val="Times New Roman"/>
      <family val="1"/>
    </font>
    <font>
      <sz val="10"/>
      <name val="細明體"/>
      <family val="3"/>
    </font>
    <font>
      <b/>
      <sz val="8"/>
      <name val="新細明體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0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 quotePrefix="1">
      <alignment horizontal="center" vertical="center" wrapText="1"/>
    </xf>
    <xf numFmtId="0" fontId="0" fillId="0" borderId="2" xfId="0" applyBorder="1" applyAlignment="1">
      <alignment horizontal="distributed" vertical="center" wrapText="1"/>
    </xf>
    <xf numFmtId="0" fontId="0" fillId="0" borderId="2" xfId="0" applyBorder="1" applyAlignment="1" quotePrefix="1">
      <alignment horizontal="distributed" vertical="center" wrapText="1"/>
    </xf>
    <xf numFmtId="0" fontId="0" fillId="0" borderId="2" xfId="0" applyBorder="1" applyAlignment="1" quotePrefix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0" fillId="0" borderId="0" xfId="0" applyFont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Alignment="1" quotePrefix="1">
      <alignment horizontal="left" vertical="center"/>
    </xf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horizontal="left" vertical="top"/>
    </xf>
    <xf numFmtId="0" fontId="9" fillId="0" borderId="0" xfId="0" applyFont="1" applyAlignment="1" quotePrefix="1">
      <alignment horizontal="right" vertical="center"/>
    </xf>
    <xf numFmtId="0" fontId="9" fillId="0" borderId="0" xfId="0" applyFont="1" applyAlignment="1" quotePrefix="1">
      <alignment horizontal="left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0" fillId="0" borderId="2" xfId="0" applyBorder="1" applyAlignment="1">
      <alignment horizontal="distributed" vertical="center"/>
    </xf>
    <xf numFmtId="0" fontId="0" fillId="0" borderId="2" xfId="0" applyBorder="1" applyAlignment="1">
      <alignment horizontal="left" vertical="center" shrinkToFit="1"/>
    </xf>
    <xf numFmtId="176" fontId="0" fillId="0" borderId="0" xfId="0" applyNumberFormat="1" applyAlignment="1">
      <alignment/>
    </xf>
    <xf numFmtId="176" fontId="3" fillId="0" borderId="0" xfId="0" applyNumberFormat="1" applyFont="1" applyAlignment="1">
      <alignment/>
    </xf>
    <xf numFmtId="176" fontId="0" fillId="0" borderId="0" xfId="0" applyNumberFormat="1" applyAlignment="1">
      <alignment horizontal="center"/>
    </xf>
    <xf numFmtId="176" fontId="13" fillId="0" borderId="0" xfId="0" applyNumberFormat="1" applyFont="1" applyAlignment="1">
      <alignment/>
    </xf>
    <xf numFmtId="176" fontId="0" fillId="0" borderId="0" xfId="0" applyNumberFormat="1" applyAlignment="1">
      <alignment shrinkToFit="1"/>
    </xf>
    <xf numFmtId="176" fontId="3" fillId="0" borderId="0" xfId="0" applyNumberFormat="1" applyFont="1" applyAlignment="1">
      <alignment horizontal="right"/>
    </xf>
    <xf numFmtId="176" fontId="0" fillId="0" borderId="0" xfId="0" applyNumberFormat="1" applyAlignment="1">
      <alignment horizontal="right"/>
    </xf>
    <xf numFmtId="176" fontId="0" fillId="0" borderId="0" xfId="0" applyNumberFormat="1" applyAlignment="1">
      <alignment horizontal="right" shrinkToFit="1"/>
    </xf>
    <xf numFmtId="0" fontId="7" fillId="0" borderId="0" xfId="0" applyFont="1" applyAlignment="1">
      <alignment/>
    </xf>
    <xf numFmtId="178" fontId="3" fillId="0" borderId="3" xfId="0" applyNumberFormat="1" applyFont="1" applyBorder="1" applyAlignment="1">
      <alignment vertical="center"/>
    </xf>
    <xf numFmtId="178" fontId="3" fillId="0" borderId="4" xfId="0" applyNumberFormat="1" applyFont="1" applyBorder="1" applyAlignment="1">
      <alignment vertical="center"/>
    </xf>
    <xf numFmtId="178" fontId="4" fillId="0" borderId="3" xfId="0" applyNumberFormat="1" applyFont="1" applyBorder="1" applyAlignment="1">
      <alignment vertical="center"/>
    </xf>
    <xf numFmtId="178" fontId="4" fillId="0" borderId="4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8" fontId="4" fillId="0" borderId="5" xfId="0" applyNumberFormat="1" applyFont="1" applyBorder="1" applyAlignment="1">
      <alignment vertical="center"/>
    </xf>
    <xf numFmtId="178" fontId="4" fillId="0" borderId="6" xfId="0" applyNumberFormat="1" applyFont="1" applyBorder="1" applyAlignment="1">
      <alignment vertical="center"/>
    </xf>
    <xf numFmtId="176" fontId="0" fillId="0" borderId="0" xfId="0" applyNumberFormat="1" applyAlignment="1">
      <alignment horizontal="center" shrinkToFi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left" vertical="center"/>
    </xf>
    <xf numFmtId="0" fontId="0" fillId="0" borderId="2" xfId="0" applyFont="1" applyBorder="1" applyAlignment="1">
      <alignment horizontal="distributed" vertical="center" wrapText="1"/>
    </xf>
    <xf numFmtId="0" fontId="0" fillId="0" borderId="1" xfId="0" applyBorder="1" applyAlignment="1">
      <alignment horizontal="distributed" vertical="center" wrapText="1"/>
    </xf>
    <xf numFmtId="0" fontId="0" fillId="0" borderId="1" xfId="0" applyBorder="1" applyAlignment="1" quotePrefix="1">
      <alignment horizontal="distributed" vertical="center" wrapText="1"/>
    </xf>
    <xf numFmtId="176" fontId="0" fillId="2" borderId="0" xfId="0" applyNumberFormat="1" applyFill="1" applyAlignment="1">
      <alignment horizontal="right"/>
    </xf>
    <xf numFmtId="176" fontId="0" fillId="2" borderId="0" xfId="0" applyNumberFormat="1" applyFill="1" applyAlignment="1">
      <alignment/>
    </xf>
    <xf numFmtId="176" fontId="0" fillId="2" borderId="7" xfId="0" applyNumberFormat="1" applyFill="1" applyBorder="1" applyAlignment="1">
      <alignment/>
    </xf>
    <xf numFmtId="176" fontId="0" fillId="2" borderId="8" xfId="0" applyNumberFormat="1" applyFill="1" applyBorder="1" applyAlignment="1">
      <alignment/>
    </xf>
    <xf numFmtId="180" fontId="0" fillId="0" borderId="0" xfId="0" applyNumberFormat="1" applyAlignment="1">
      <alignment/>
    </xf>
    <xf numFmtId="180" fontId="0" fillId="0" borderId="0" xfId="0" applyNumberFormat="1" applyAlignment="1">
      <alignment vertical="center"/>
    </xf>
    <xf numFmtId="180" fontId="5" fillId="0" borderId="0" xfId="0" applyNumberFormat="1" applyFont="1" applyAlignment="1">
      <alignment vertical="center"/>
    </xf>
    <xf numFmtId="180" fontId="0" fillId="0" borderId="0" xfId="0" applyNumberFormat="1" applyFont="1" applyAlignment="1">
      <alignment vertical="center"/>
    </xf>
    <xf numFmtId="180" fontId="0" fillId="0" borderId="0" xfId="0" applyNumberFormat="1" applyFont="1" applyAlignment="1">
      <alignment/>
    </xf>
    <xf numFmtId="180" fontId="0" fillId="0" borderId="0" xfId="0" applyNumberFormat="1" applyFont="1" applyAlignment="1">
      <alignment/>
    </xf>
    <xf numFmtId="180" fontId="0" fillId="0" borderId="0" xfId="0" applyNumberFormat="1" applyFont="1" applyAlignment="1">
      <alignment/>
    </xf>
    <xf numFmtId="180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" xfId="0" applyFont="1" applyBorder="1" applyAlignment="1" quotePrefix="1">
      <alignment horizontal="distributed" vertical="center" wrapText="1"/>
    </xf>
    <xf numFmtId="0" fontId="14" fillId="0" borderId="9" xfId="0" applyFont="1" applyBorder="1" applyAlignment="1" quotePrefix="1">
      <alignment horizontal="distributed" vertical="center" wrapText="1"/>
    </xf>
    <xf numFmtId="0" fontId="14" fillId="0" borderId="2" xfId="0" applyFont="1" applyBorder="1" applyAlignment="1">
      <alignment horizontal="distributed" vertical="center" wrapText="1"/>
    </xf>
    <xf numFmtId="0" fontId="14" fillId="0" borderId="2" xfId="0" applyFont="1" applyBorder="1" applyAlignment="1" quotePrefix="1">
      <alignment horizontal="distributed" vertical="center" wrapText="1"/>
    </xf>
    <xf numFmtId="0" fontId="14" fillId="0" borderId="9" xfId="0" applyFont="1" applyBorder="1" applyAlignment="1">
      <alignment horizontal="distributed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10" xfId="0" applyBorder="1" applyAlignment="1" quotePrefix="1">
      <alignment horizontal="distributed" vertical="center" wrapText="1"/>
    </xf>
    <xf numFmtId="0" fontId="0" fillId="0" borderId="10" xfId="0" applyBorder="1" applyAlignment="1" quotePrefix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8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distributed" vertical="center" wrapText="1"/>
    </xf>
    <xf numFmtId="0" fontId="0" fillId="0" borderId="3" xfId="0" applyBorder="1" applyAlignment="1" quotePrefix="1">
      <alignment horizontal="distributed" vertical="center" wrapText="1"/>
    </xf>
    <xf numFmtId="0" fontId="0" fillId="0" borderId="3" xfId="0" applyBorder="1" applyAlignment="1" quotePrefix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 indent="1"/>
    </xf>
    <xf numFmtId="0" fontId="0" fillId="0" borderId="2" xfId="0" applyBorder="1" applyAlignment="1">
      <alignment horizontal="left" vertical="center" wrapText="1" indent="2"/>
    </xf>
    <xf numFmtId="0" fontId="0" fillId="0" borderId="2" xfId="0" applyBorder="1" applyAlignment="1" quotePrefix="1">
      <alignment horizontal="left" vertical="center" wrapText="1" indent="2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14" fillId="0" borderId="9" xfId="0" applyFont="1" applyBorder="1" applyAlignment="1" quotePrefix="1">
      <alignment horizontal="center" vertical="center" wrapText="1"/>
    </xf>
    <xf numFmtId="0" fontId="14" fillId="0" borderId="2" xfId="0" applyFont="1" applyBorder="1" applyAlignment="1" quotePrefix="1">
      <alignment horizontal="center" vertical="center" wrapText="1"/>
    </xf>
    <xf numFmtId="181" fontId="3" fillId="0" borderId="4" xfId="0" applyNumberFormat="1" applyFont="1" applyBorder="1" applyAlignment="1">
      <alignment vertical="center"/>
    </xf>
    <xf numFmtId="179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178" fontId="3" fillId="0" borderId="3" xfId="0" applyNumberFormat="1" applyFont="1" applyBorder="1" applyAlignment="1">
      <alignment horizontal="right" vertical="center" wrapText="1"/>
    </xf>
    <xf numFmtId="178" fontId="3" fillId="0" borderId="4" xfId="0" applyNumberFormat="1" applyFont="1" applyBorder="1" applyAlignment="1">
      <alignment horizontal="right" vertical="center" wrapText="1"/>
    </xf>
    <xf numFmtId="182" fontId="0" fillId="0" borderId="0" xfId="0" applyNumberFormat="1" applyBorder="1" applyAlignment="1">
      <alignment/>
    </xf>
    <xf numFmtId="0" fontId="15" fillId="0" borderId="12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3" fillId="0" borderId="0" xfId="0" applyFont="1" applyAlignment="1">
      <alignment/>
    </xf>
    <xf numFmtId="0" fontId="17" fillId="0" borderId="0" xfId="0" applyFont="1" applyAlignment="1">
      <alignment vertical="center"/>
    </xf>
    <xf numFmtId="176" fontId="0" fillId="0" borderId="0" xfId="0" applyNumberFormat="1" applyFont="1" applyAlignment="1">
      <alignment/>
    </xf>
    <xf numFmtId="0" fontId="2" fillId="0" borderId="2" xfId="0" applyFont="1" applyBorder="1" applyAlignment="1">
      <alignment horizontal="distributed" vertical="center" wrapText="1"/>
    </xf>
    <xf numFmtId="179" fontId="0" fillId="0" borderId="12" xfId="0" applyNumberFormat="1" applyBorder="1" applyAlignment="1">
      <alignment/>
    </xf>
    <xf numFmtId="0" fontId="13" fillId="0" borderId="0" xfId="0" applyFont="1" applyAlignment="1">
      <alignment vertical="center"/>
    </xf>
    <xf numFmtId="0" fontId="0" fillId="0" borderId="2" xfId="0" applyFont="1" applyBorder="1" applyAlignment="1" quotePrefix="1">
      <alignment horizontal="distributed" vertical="center" wrapText="1"/>
    </xf>
    <xf numFmtId="0" fontId="19" fillId="0" borderId="0" xfId="0" applyFont="1" applyAlignment="1">
      <alignment/>
    </xf>
    <xf numFmtId="0" fontId="0" fillId="0" borderId="2" xfId="0" applyFont="1" applyBorder="1" applyAlignment="1">
      <alignment horizontal="distributed" vertical="center" wrapText="1"/>
    </xf>
    <xf numFmtId="0" fontId="3" fillId="0" borderId="0" xfId="0" applyFont="1" applyAlignment="1">
      <alignment vertical="center"/>
    </xf>
    <xf numFmtId="180" fontId="0" fillId="0" borderId="12" xfId="0" applyNumberFormat="1" applyBorder="1" applyAlignment="1">
      <alignment/>
    </xf>
    <xf numFmtId="0" fontId="5" fillId="0" borderId="12" xfId="0" applyFont="1" applyBorder="1" applyAlignment="1">
      <alignment vertical="center"/>
    </xf>
    <xf numFmtId="0" fontId="24" fillId="0" borderId="2" xfId="0" applyFont="1" applyBorder="1" applyAlignment="1" quotePrefix="1">
      <alignment horizontal="distributed" vertical="center" wrapText="1"/>
    </xf>
    <xf numFmtId="0" fontId="24" fillId="0" borderId="9" xfId="0" applyFont="1" applyBorder="1" applyAlignment="1">
      <alignment horizontal="distributed" vertical="center" wrapText="1"/>
    </xf>
    <xf numFmtId="0" fontId="24" fillId="0" borderId="9" xfId="0" applyFont="1" applyBorder="1" applyAlignment="1" quotePrefix="1">
      <alignment horizontal="distributed" vertical="center" wrapText="1"/>
    </xf>
    <xf numFmtId="0" fontId="0" fillId="0" borderId="2" xfId="0" applyBorder="1" applyAlignment="1">
      <alignment horizontal="left" vertical="center" wrapText="1"/>
    </xf>
    <xf numFmtId="178" fontId="3" fillId="0" borderId="0" xfId="0" applyNumberFormat="1" applyFont="1" applyBorder="1" applyAlignment="1">
      <alignment vertical="center"/>
    </xf>
    <xf numFmtId="0" fontId="19" fillId="0" borderId="2" xfId="0" applyFont="1" applyFill="1" applyBorder="1" applyAlignment="1">
      <alignment horizontal="distributed" vertical="center" wrapText="1"/>
    </xf>
    <xf numFmtId="178" fontId="3" fillId="0" borderId="3" xfId="0" applyNumberFormat="1" applyFont="1" applyFill="1" applyBorder="1" applyAlignment="1">
      <alignment vertical="center"/>
    </xf>
    <xf numFmtId="178" fontId="3" fillId="0" borderId="4" xfId="0" applyNumberFormat="1" applyFont="1" applyFill="1" applyBorder="1" applyAlignment="1">
      <alignment vertical="center"/>
    </xf>
    <xf numFmtId="180" fontId="0" fillId="0" borderId="0" xfId="0" applyNumberFormat="1" applyFill="1" applyBorder="1" applyAlignment="1">
      <alignment/>
    </xf>
    <xf numFmtId="179" fontId="0" fillId="0" borderId="0" xfId="0" applyNumberFormat="1" applyFill="1" applyBorder="1" applyAlignment="1">
      <alignment/>
    </xf>
    <xf numFmtId="0" fontId="0" fillId="0" borderId="0" xfId="0" applyFill="1" applyAlignment="1">
      <alignment vertical="center"/>
    </xf>
    <xf numFmtId="0" fontId="22" fillId="0" borderId="0" xfId="0" applyFont="1" applyFill="1" applyAlignment="1">
      <alignment vertical="center"/>
    </xf>
    <xf numFmtId="0" fontId="19" fillId="0" borderId="0" xfId="0" applyFont="1" applyFill="1" applyAlignment="1">
      <alignment/>
    </xf>
    <xf numFmtId="0" fontId="17" fillId="0" borderId="0" xfId="0" applyFont="1" applyFill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distributed" vertical="center" wrapText="1"/>
    </xf>
    <xf numFmtId="176" fontId="0" fillId="0" borderId="0" xfId="0" applyNumberFormat="1" applyFont="1" applyAlignment="1">
      <alignment/>
    </xf>
    <xf numFmtId="179" fontId="0" fillId="0" borderId="0" xfId="0" applyNumberFormat="1" applyFont="1" applyBorder="1" applyAlignment="1">
      <alignment/>
    </xf>
    <xf numFmtId="176" fontId="26" fillId="0" borderId="0" xfId="0" applyNumberFormat="1" applyFont="1" applyAlignment="1">
      <alignment horizontal="right"/>
    </xf>
    <xf numFmtId="176" fontId="26" fillId="0" borderId="0" xfId="0" applyNumberFormat="1" applyFont="1" applyBorder="1" applyAlignment="1">
      <alignment horizontal="right" vertical="center" wrapText="1"/>
    </xf>
    <xf numFmtId="176" fontId="26" fillId="0" borderId="0" xfId="0" applyNumberFormat="1" applyFont="1" applyFill="1" applyAlignment="1">
      <alignment horizontal="right"/>
    </xf>
    <xf numFmtId="176" fontId="0" fillId="0" borderId="0" xfId="0" applyNumberFormat="1" applyFont="1" applyAlignment="1">
      <alignment horizontal="right"/>
    </xf>
    <xf numFmtId="176" fontId="0" fillId="0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180" fontId="0" fillId="0" borderId="0" xfId="0" applyNumberFormat="1" applyFont="1" applyAlignment="1">
      <alignment/>
    </xf>
    <xf numFmtId="180" fontId="0" fillId="0" borderId="0" xfId="0" applyNumberFormat="1" applyFont="1" applyBorder="1" applyAlignment="1">
      <alignment/>
    </xf>
    <xf numFmtId="0" fontId="0" fillId="0" borderId="1" xfId="0" applyFont="1" applyBorder="1" applyAlignment="1">
      <alignment horizontal="distributed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 quotePrefix="1">
      <alignment horizontal="distributed" vertical="center" wrapText="1"/>
    </xf>
    <xf numFmtId="0" fontId="0" fillId="0" borderId="1" xfId="0" applyFont="1" applyBorder="1" applyAlignment="1" quotePrefix="1">
      <alignment horizontal="center" vertical="center" wrapText="1"/>
    </xf>
    <xf numFmtId="0" fontId="0" fillId="0" borderId="2" xfId="0" applyFont="1" applyBorder="1" applyAlignment="1">
      <alignment horizontal="left" vertical="center" wrapText="1"/>
    </xf>
    <xf numFmtId="180" fontId="0" fillId="0" borderId="0" xfId="0" applyNumberFormat="1" applyFont="1" applyBorder="1" applyAlignment="1">
      <alignment/>
    </xf>
    <xf numFmtId="0" fontId="0" fillId="0" borderId="2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176" fontId="0" fillId="0" borderId="0" xfId="0" applyNumberFormat="1" applyFont="1" applyAlignment="1">
      <alignment horizontal="right"/>
    </xf>
    <xf numFmtId="176" fontId="0" fillId="0" borderId="0" xfId="0" applyNumberFormat="1" applyFont="1" applyBorder="1" applyAlignment="1">
      <alignment horizontal="right" vertical="center" wrapText="1"/>
    </xf>
    <xf numFmtId="0" fontId="17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 horizontal="right"/>
    </xf>
    <xf numFmtId="176" fontId="0" fillId="0" borderId="0" xfId="0" applyNumberFormat="1" applyFont="1" applyAlignment="1">
      <alignment/>
    </xf>
    <xf numFmtId="0" fontId="5" fillId="0" borderId="0" xfId="0" applyFont="1" applyBorder="1" applyAlignment="1">
      <alignment vertical="center"/>
    </xf>
    <xf numFmtId="0" fontId="0" fillId="0" borderId="13" xfId="0" applyFont="1" applyBorder="1" applyAlignment="1" quotePrefix="1">
      <alignment horizontal="distributed" vertical="center" wrapText="1"/>
    </xf>
    <xf numFmtId="0" fontId="0" fillId="0" borderId="14" xfId="0" applyFont="1" applyBorder="1" applyAlignment="1">
      <alignment horizontal="distributed" vertical="center" wrapText="1"/>
    </xf>
    <xf numFmtId="0" fontId="0" fillId="0" borderId="15" xfId="0" applyFont="1" applyBorder="1" applyAlignment="1" quotePrefix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 quotePrefix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 quotePrefix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3" xfId="0" applyBorder="1" applyAlignment="1" quotePrefix="1">
      <alignment horizontal="distributed" vertical="center" wrapText="1"/>
    </xf>
    <xf numFmtId="0" fontId="0" fillId="0" borderId="14" xfId="0" applyBorder="1" applyAlignment="1">
      <alignment horizontal="distributed" vertical="center" wrapText="1"/>
    </xf>
    <xf numFmtId="0" fontId="0" fillId="0" borderId="15" xfId="0" applyBorder="1" applyAlignment="1" quotePrefix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 quotePrefix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 quotePrefix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32</xdr:row>
      <xdr:rowOff>123825</xdr:rowOff>
    </xdr:from>
    <xdr:to>
      <xdr:col>6</xdr:col>
      <xdr:colOff>485775</xdr:colOff>
      <xdr:row>33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1268075" y="10887075"/>
          <a:ext cx="485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新細明體"/>
              <a:ea typeface="新細明體"/>
              <a:cs typeface="新細明體"/>
            </a:rPr>
            <a:t>(說明1)</a:t>
          </a:r>
        </a:p>
      </xdr:txBody>
    </xdr:sp>
    <xdr:clientData/>
  </xdr:twoCellAnchor>
  <xdr:twoCellAnchor>
    <xdr:from>
      <xdr:col>2</xdr:col>
      <xdr:colOff>28575</xdr:colOff>
      <xdr:row>45</xdr:row>
      <xdr:rowOff>95250</xdr:rowOff>
    </xdr:from>
    <xdr:to>
      <xdr:col>2</xdr:col>
      <xdr:colOff>609600</xdr:colOff>
      <xdr:row>45</xdr:row>
      <xdr:rowOff>247650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076825" y="16030575"/>
          <a:ext cx="581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新細明體"/>
              <a:ea typeface="新細明體"/>
              <a:cs typeface="新細明體"/>
            </a:rPr>
            <a:t>(說明5)</a:t>
          </a:r>
        </a:p>
      </xdr:txBody>
    </xdr:sp>
    <xdr:clientData/>
  </xdr:twoCellAnchor>
  <xdr:twoCellAnchor>
    <xdr:from>
      <xdr:col>3</xdr:col>
      <xdr:colOff>9525</xdr:colOff>
      <xdr:row>45</xdr:row>
      <xdr:rowOff>85725</xdr:rowOff>
    </xdr:from>
    <xdr:to>
      <xdr:col>3</xdr:col>
      <xdr:colOff>600075</xdr:colOff>
      <xdr:row>45</xdr:row>
      <xdr:rowOff>238125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724650" y="16021050"/>
          <a:ext cx="5905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新細明體"/>
              <a:ea typeface="新細明體"/>
              <a:cs typeface="新細明體"/>
            </a:rPr>
            <a:t>(說明6)</a:t>
          </a:r>
        </a:p>
      </xdr:txBody>
    </xdr:sp>
    <xdr:clientData/>
  </xdr:twoCellAnchor>
  <xdr:twoCellAnchor>
    <xdr:from>
      <xdr:col>6</xdr:col>
      <xdr:colOff>9525</xdr:colOff>
      <xdr:row>35</xdr:row>
      <xdr:rowOff>85725</xdr:rowOff>
    </xdr:from>
    <xdr:to>
      <xdr:col>6</xdr:col>
      <xdr:colOff>742950</xdr:colOff>
      <xdr:row>35</xdr:row>
      <xdr:rowOff>323850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1277600" y="11934825"/>
          <a:ext cx="733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52</xdr:row>
      <xdr:rowOff>0</xdr:rowOff>
    </xdr:from>
    <xdr:to>
      <xdr:col>1</xdr:col>
      <xdr:colOff>657225</xdr:colOff>
      <xdr:row>52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3352800" y="18097500"/>
          <a:ext cx="657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28575</xdr:colOff>
      <xdr:row>38</xdr:row>
      <xdr:rowOff>0</xdr:rowOff>
    </xdr:from>
    <xdr:to>
      <xdr:col>6</xdr:col>
      <xdr:colOff>561975</xdr:colOff>
      <xdr:row>38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11296650" y="13125450"/>
          <a:ext cx="533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123825</xdr:rowOff>
    </xdr:from>
    <xdr:to>
      <xdr:col>6</xdr:col>
      <xdr:colOff>485775</xdr:colOff>
      <xdr:row>39</xdr:row>
      <xdr:rowOff>19050</xdr:rowOff>
    </xdr:to>
    <xdr:sp>
      <xdr:nvSpPr>
        <xdr:cNvPr id="7" name="TextBox 31"/>
        <xdr:cNvSpPr txBox="1">
          <a:spLocks noChangeArrowheads="1"/>
        </xdr:cNvSpPr>
      </xdr:nvSpPr>
      <xdr:spPr>
        <a:xfrm>
          <a:off x="11268075" y="13249275"/>
          <a:ext cx="485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新細明體"/>
              <a:ea typeface="新細明體"/>
              <a:cs typeface="新細明體"/>
            </a:rPr>
            <a:t>(說明2)</a:t>
          </a:r>
        </a:p>
      </xdr:txBody>
    </xdr:sp>
    <xdr:clientData/>
  </xdr:twoCellAnchor>
  <xdr:twoCellAnchor>
    <xdr:from>
      <xdr:col>6</xdr:col>
      <xdr:colOff>0</xdr:colOff>
      <xdr:row>39</xdr:row>
      <xdr:rowOff>123825</xdr:rowOff>
    </xdr:from>
    <xdr:to>
      <xdr:col>6</xdr:col>
      <xdr:colOff>485775</xdr:colOff>
      <xdr:row>40</xdr:row>
      <xdr:rowOff>19050</xdr:rowOff>
    </xdr:to>
    <xdr:sp>
      <xdr:nvSpPr>
        <xdr:cNvPr id="8" name="TextBox 32"/>
        <xdr:cNvSpPr txBox="1">
          <a:spLocks noChangeArrowheads="1"/>
        </xdr:cNvSpPr>
      </xdr:nvSpPr>
      <xdr:spPr>
        <a:xfrm>
          <a:off x="11268075" y="13677900"/>
          <a:ext cx="485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新細明體"/>
              <a:ea typeface="新細明體"/>
              <a:cs typeface="新細明體"/>
            </a:rPr>
            <a:t>(說明3)</a:t>
          </a:r>
        </a:p>
      </xdr:txBody>
    </xdr:sp>
    <xdr:clientData/>
  </xdr:twoCellAnchor>
  <xdr:twoCellAnchor>
    <xdr:from>
      <xdr:col>6</xdr:col>
      <xdr:colOff>0</xdr:colOff>
      <xdr:row>40</xdr:row>
      <xdr:rowOff>123825</xdr:rowOff>
    </xdr:from>
    <xdr:to>
      <xdr:col>6</xdr:col>
      <xdr:colOff>485775</xdr:colOff>
      <xdr:row>41</xdr:row>
      <xdr:rowOff>19050</xdr:rowOff>
    </xdr:to>
    <xdr:sp>
      <xdr:nvSpPr>
        <xdr:cNvPr id="9" name="TextBox 33"/>
        <xdr:cNvSpPr txBox="1">
          <a:spLocks noChangeArrowheads="1"/>
        </xdr:cNvSpPr>
      </xdr:nvSpPr>
      <xdr:spPr>
        <a:xfrm>
          <a:off x="11268075" y="14106525"/>
          <a:ext cx="485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新細明體"/>
              <a:ea typeface="新細明體"/>
              <a:cs typeface="新細明體"/>
            </a:rPr>
            <a:t>(說明4)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32</xdr:row>
      <xdr:rowOff>76200</xdr:rowOff>
    </xdr:from>
    <xdr:to>
      <xdr:col>6</xdr:col>
      <xdr:colOff>485775</xdr:colOff>
      <xdr:row>33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1268075" y="12030075"/>
          <a:ext cx="485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新細明體"/>
              <a:ea typeface="新細明體"/>
              <a:cs typeface="新細明體"/>
            </a:rPr>
            <a:t>(說明1)</a:t>
          </a:r>
        </a:p>
      </xdr:txBody>
    </xdr:sp>
    <xdr:clientData/>
  </xdr:twoCellAnchor>
  <xdr:twoCellAnchor>
    <xdr:from>
      <xdr:col>2</xdr:col>
      <xdr:colOff>28575</xdr:colOff>
      <xdr:row>43</xdr:row>
      <xdr:rowOff>95250</xdr:rowOff>
    </xdr:from>
    <xdr:to>
      <xdr:col>2</xdr:col>
      <xdr:colOff>609600</xdr:colOff>
      <xdr:row>43</xdr:row>
      <xdr:rowOff>247650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076825" y="16097250"/>
          <a:ext cx="581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新細明體"/>
              <a:ea typeface="新細明體"/>
              <a:cs typeface="新細明體"/>
            </a:rPr>
            <a:t>(說明3)</a:t>
          </a:r>
        </a:p>
      </xdr:txBody>
    </xdr:sp>
    <xdr:clientData/>
  </xdr:twoCellAnchor>
  <xdr:twoCellAnchor>
    <xdr:from>
      <xdr:col>3</xdr:col>
      <xdr:colOff>9525</xdr:colOff>
      <xdr:row>43</xdr:row>
      <xdr:rowOff>85725</xdr:rowOff>
    </xdr:from>
    <xdr:to>
      <xdr:col>3</xdr:col>
      <xdr:colOff>600075</xdr:colOff>
      <xdr:row>43</xdr:row>
      <xdr:rowOff>238125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724650" y="16087725"/>
          <a:ext cx="5905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新細明體"/>
              <a:ea typeface="新細明體"/>
              <a:cs typeface="新細明體"/>
            </a:rPr>
            <a:t>(說明4)</a:t>
          </a:r>
        </a:p>
      </xdr:txBody>
    </xdr:sp>
    <xdr:clientData/>
  </xdr:twoCellAnchor>
  <xdr:twoCellAnchor>
    <xdr:from>
      <xdr:col>6</xdr:col>
      <xdr:colOff>9525</xdr:colOff>
      <xdr:row>35</xdr:row>
      <xdr:rowOff>85725</xdr:rowOff>
    </xdr:from>
    <xdr:to>
      <xdr:col>6</xdr:col>
      <xdr:colOff>742950</xdr:colOff>
      <xdr:row>35</xdr:row>
      <xdr:rowOff>323850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1277600" y="12887325"/>
          <a:ext cx="733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50</xdr:row>
      <xdr:rowOff>0</xdr:rowOff>
    </xdr:from>
    <xdr:to>
      <xdr:col>1</xdr:col>
      <xdr:colOff>657225</xdr:colOff>
      <xdr:row>50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3352800" y="17773650"/>
          <a:ext cx="657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28575</xdr:colOff>
      <xdr:row>38</xdr:row>
      <xdr:rowOff>0</xdr:rowOff>
    </xdr:from>
    <xdr:to>
      <xdr:col>6</xdr:col>
      <xdr:colOff>561975</xdr:colOff>
      <xdr:row>38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11296650" y="14049375"/>
          <a:ext cx="533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37</xdr:row>
      <xdr:rowOff>161925</xdr:rowOff>
    </xdr:from>
    <xdr:to>
      <xdr:col>6</xdr:col>
      <xdr:colOff>495300</xdr:colOff>
      <xdr:row>38</xdr:row>
      <xdr:rowOff>38100</xdr:rowOff>
    </xdr:to>
    <xdr:sp>
      <xdr:nvSpPr>
        <xdr:cNvPr id="7" name="TextBox 9"/>
        <xdr:cNvSpPr txBox="1">
          <a:spLocks noChangeArrowheads="1"/>
        </xdr:cNvSpPr>
      </xdr:nvSpPr>
      <xdr:spPr>
        <a:xfrm>
          <a:off x="11277600" y="13811250"/>
          <a:ext cx="485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新細明體"/>
              <a:ea typeface="新細明體"/>
              <a:cs typeface="新細明體"/>
            </a:rPr>
            <a:t>(說明2)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32</xdr:row>
      <xdr:rowOff>76200</xdr:rowOff>
    </xdr:from>
    <xdr:to>
      <xdr:col>6</xdr:col>
      <xdr:colOff>485775</xdr:colOff>
      <xdr:row>33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1268075" y="12039600"/>
          <a:ext cx="485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新細明體"/>
              <a:ea typeface="新細明體"/>
              <a:cs typeface="新細明體"/>
            </a:rPr>
            <a:t>(說明1)</a:t>
          </a:r>
        </a:p>
      </xdr:txBody>
    </xdr:sp>
    <xdr:clientData/>
  </xdr:twoCellAnchor>
  <xdr:twoCellAnchor>
    <xdr:from>
      <xdr:col>2</xdr:col>
      <xdr:colOff>28575</xdr:colOff>
      <xdr:row>44</xdr:row>
      <xdr:rowOff>95250</xdr:rowOff>
    </xdr:from>
    <xdr:to>
      <xdr:col>2</xdr:col>
      <xdr:colOff>609600</xdr:colOff>
      <xdr:row>44</xdr:row>
      <xdr:rowOff>247650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076825" y="16535400"/>
          <a:ext cx="581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新細明體"/>
              <a:ea typeface="新細明體"/>
              <a:cs typeface="新細明體"/>
            </a:rPr>
            <a:t>(說明4)</a:t>
          </a:r>
        </a:p>
      </xdr:txBody>
    </xdr:sp>
    <xdr:clientData/>
  </xdr:twoCellAnchor>
  <xdr:twoCellAnchor>
    <xdr:from>
      <xdr:col>3</xdr:col>
      <xdr:colOff>9525</xdr:colOff>
      <xdr:row>44</xdr:row>
      <xdr:rowOff>85725</xdr:rowOff>
    </xdr:from>
    <xdr:to>
      <xdr:col>3</xdr:col>
      <xdr:colOff>600075</xdr:colOff>
      <xdr:row>44</xdr:row>
      <xdr:rowOff>238125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724650" y="16525875"/>
          <a:ext cx="5905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新細明體"/>
              <a:ea typeface="新細明體"/>
              <a:cs typeface="新細明體"/>
            </a:rPr>
            <a:t>(說明5)</a:t>
          </a:r>
        </a:p>
      </xdr:txBody>
    </xdr:sp>
    <xdr:clientData/>
  </xdr:twoCellAnchor>
  <xdr:twoCellAnchor>
    <xdr:from>
      <xdr:col>6</xdr:col>
      <xdr:colOff>9525</xdr:colOff>
      <xdr:row>35</xdr:row>
      <xdr:rowOff>85725</xdr:rowOff>
    </xdr:from>
    <xdr:to>
      <xdr:col>6</xdr:col>
      <xdr:colOff>742950</xdr:colOff>
      <xdr:row>35</xdr:row>
      <xdr:rowOff>323850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1277600" y="12896850"/>
          <a:ext cx="733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657225</xdr:colOff>
      <xdr:row>51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3352800" y="18211800"/>
          <a:ext cx="657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28575</xdr:colOff>
      <xdr:row>38</xdr:row>
      <xdr:rowOff>0</xdr:rowOff>
    </xdr:from>
    <xdr:to>
      <xdr:col>6</xdr:col>
      <xdr:colOff>561975</xdr:colOff>
      <xdr:row>38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11296650" y="14058900"/>
          <a:ext cx="533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0</xdr:colOff>
      <xdr:row>39</xdr:row>
      <xdr:rowOff>161925</xdr:rowOff>
    </xdr:from>
    <xdr:to>
      <xdr:col>6</xdr:col>
      <xdr:colOff>485775</xdr:colOff>
      <xdr:row>40</xdr:row>
      <xdr:rowOff>9525</xdr:rowOff>
    </xdr:to>
    <xdr:sp>
      <xdr:nvSpPr>
        <xdr:cNvPr id="7" name="TextBox 9"/>
        <xdr:cNvSpPr txBox="1">
          <a:spLocks noChangeArrowheads="1"/>
        </xdr:cNvSpPr>
      </xdr:nvSpPr>
      <xdr:spPr>
        <a:xfrm>
          <a:off x="11268075" y="14697075"/>
          <a:ext cx="485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新細明體"/>
              <a:ea typeface="新細明體"/>
              <a:cs typeface="新細明體"/>
            </a:rPr>
            <a:t>(說明2)</a:t>
          </a:r>
        </a:p>
      </xdr:txBody>
    </xdr:sp>
    <xdr:clientData/>
  </xdr:twoCellAnchor>
  <xdr:twoCellAnchor>
    <xdr:from>
      <xdr:col>6</xdr:col>
      <xdr:colOff>0</xdr:colOff>
      <xdr:row>40</xdr:row>
      <xdr:rowOff>161925</xdr:rowOff>
    </xdr:from>
    <xdr:to>
      <xdr:col>6</xdr:col>
      <xdr:colOff>485775</xdr:colOff>
      <xdr:row>41</xdr:row>
      <xdr:rowOff>9525</xdr:rowOff>
    </xdr:to>
    <xdr:sp>
      <xdr:nvSpPr>
        <xdr:cNvPr id="8" name="TextBox 10"/>
        <xdr:cNvSpPr txBox="1">
          <a:spLocks noChangeArrowheads="1"/>
        </xdr:cNvSpPr>
      </xdr:nvSpPr>
      <xdr:spPr>
        <a:xfrm>
          <a:off x="11268075" y="15125700"/>
          <a:ext cx="485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新細明體"/>
              <a:ea typeface="新細明體"/>
              <a:cs typeface="新細明體"/>
            </a:rPr>
            <a:t>(說明3)</a:t>
          </a:r>
        </a:p>
      </xdr:txBody>
    </xdr:sp>
    <xdr:clientData/>
  </xdr:twoCellAnchor>
  <xdr:twoCellAnchor>
    <xdr:from>
      <xdr:col>2</xdr:col>
      <xdr:colOff>1171575</xdr:colOff>
      <xdr:row>28</xdr:row>
      <xdr:rowOff>114300</xdr:rowOff>
    </xdr:from>
    <xdr:to>
      <xdr:col>3</xdr:col>
      <xdr:colOff>1314450</xdr:colOff>
      <xdr:row>30</xdr:row>
      <xdr:rowOff>276225</xdr:rowOff>
    </xdr:to>
    <xdr:sp>
      <xdr:nvSpPr>
        <xdr:cNvPr id="9" name="AutoShape 12"/>
        <xdr:cNvSpPr>
          <a:spLocks/>
        </xdr:cNvSpPr>
      </xdr:nvSpPr>
      <xdr:spPr>
        <a:xfrm>
          <a:off x="6219825" y="10591800"/>
          <a:ext cx="1809750" cy="904875"/>
        </a:xfrm>
        <a:prstGeom prst="wedgeRoundRectCallout">
          <a:avLst>
            <a:gd name="adj1" fmla="val -24208"/>
            <a:gd name="adj2" fmla="val 11105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平衡表</a:t>
          </a: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應付數（以）＋保留數（以）－保留數（以）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36</xdr:row>
      <xdr:rowOff>76200</xdr:rowOff>
    </xdr:from>
    <xdr:to>
      <xdr:col>6</xdr:col>
      <xdr:colOff>485775</xdr:colOff>
      <xdr:row>37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1268075" y="11306175"/>
          <a:ext cx="485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新細明體"/>
              <a:ea typeface="新細明體"/>
              <a:cs typeface="新細明體"/>
            </a:rPr>
            <a:t>(說明1)</a:t>
          </a:r>
        </a:p>
      </xdr:txBody>
    </xdr:sp>
    <xdr:clientData/>
  </xdr:twoCellAnchor>
  <xdr:twoCellAnchor>
    <xdr:from>
      <xdr:col>2</xdr:col>
      <xdr:colOff>28575</xdr:colOff>
      <xdr:row>45</xdr:row>
      <xdr:rowOff>371475</xdr:rowOff>
    </xdr:from>
    <xdr:to>
      <xdr:col>2</xdr:col>
      <xdr:colOff>609600</xdr:colOff>
      <xdr:row>46</xdr:row>
      <xdr:rowOff>200025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076825" y="15440025"/>
          <a:ext cx="581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新細明體"/>
              <a:ea typeface="新細明體"/>
              <a:cs typeface="新細明體"/>
            </a:rPr>
            <a:t>(說明2)</a:t>
          </a:r>
        </a:p>
      </xdr:txBody>
    </xdr:sp>
    <xdr:clientData/>
  </xdr:twoCellAnchor>
  <xdr:twoCellAnchor>
    <xdr:from>
      <xdr:col>3</xdr:col>
      <xdr:colOff>28575</xdr:colOff>
      <xdr:row>45</xdr:row>
      <xdr:rowOff>361950</xdr:rowOff>
    </xdr:from>
    <xdr:to>
      <xdr:col>3</xdr:col>
      <xdr:colOff>619125</xdr:colOff>
      <xdr:row>46</xdr:row>
      <xdr:rowOff>200025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743700" y="15430500"/>
          <a:ext cx="5905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新細明體"/>
              <a:ea typeface="新細明體"/>
              <a:cs typeface="新細明體"/>
            </a:rPr>
            <a:t>(說明3)</a:t>
          </a:r>
        </a:p>
      </xdr:txBody>
    </xdr:sp>
    <xdr:clientData/>
  </xdr:twoCellAnchor>
  <xdr:twoCellAnchor>
    <xdr:from>
      <xdr:col>6</xdr:col>
      <xdr:colOff>9525</xdr:colOff>
      <xdr:row>41</xdr:row>
      <xdr:rowOff>85725</xdr:rowOff>
    </xdr:from>
    <xdr:to>
      <xdr:col>6</xdr:col>
      <xdr:colOff>742950</xdr:colOff>
      <xdr:row>41</xdr:row>
      <xdr:rowOff>323850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1277600" y="13258800"/>
          <a:ext cx="733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657225</xdr:colOff>
      <xdr:row>53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3352800" y="17849850"/>
          <a:ext cx="657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28575</xdr:colOff>
      <xdr:row>45</xdr:row>
      <xdr:rowOff>0</xdr:rowOff>
    </xdr:from>
    <xdr:to>
      <xdr:col>6</xdr:col>
      <xdr:colOff>561975</xdr:colOff>
      <xdr:row>45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11296650" y="15068550"/>
          <a:ext cx="533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38</xdr:row>
      <xdr:rowOff>76200</xdr:rowOff>
    </xdr:from>
    <xdr:to>
      <xdr:col>6</xdr:col>
      <xdr:colOff>485775</xdr:colOff>
      <xdr:row>39</xdr:row>
      <xdr:rowOff>57150</xdr:rowOff>
    </xdr:to>
    <xdr:sp>
      <xdr:nvSpPr>
        <xdr:cNvPr id="1" name="TextBox 6"/>
        <xdr:cNvSpPr txBox="1">
          <a:spLocks noChangeArrowheads="1"/>
        </xdr:cNvSpPr>
      </xdr:nvSpPr>
      <xdr:spPr>
        <a:xfrm>
          <a:off x="11639550" y="13068300"/>
          <a:ext cx="4857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新細明體"/>
              <a:ea typeface="新細明體"/>
              <a:cs typeface="新細明體"/>
            </a:rPr>
            <a:t>(說明一)</a:t>
          </a:r>
        </a:p>
      </xdr:txBody>
    </xdr:sp>
    <xdr:clientData/>
  </xdr:twoCellAnchor>
  <xdr:twoCellAnchor>
    <xdr:from>
      <xdr:col>2</xdr:col>
      <xdr:colOff>0</xdr:colOff>
      <xdr:row>48</xdr:row>
      <xdr:rowOff>409575</xdr:rowOff>
    </xdr:from>
    <xdr:to>
      <xdr:col>2</xdr:col>
      <xdr:colOff>581025</xdr:colOff>
      <xdr:row>49</xdr:row>
      <xdr:rowOff>161925</xdr:rowOff>
    </xdr:to>
    <xdr:sp>
      <xdr:nvSpPr>
        <xdr:cNvPr id="2" name="TextBox 8"/>
        <xdr:cNvSpPr txBox="1">
          <a:spLocks noChangeArrowheads="1"/>
        </xdr:cNvSpPr>
      </xdr:nvSpPr>
      <xdr:spPr>
        <a:xfrm>
          <a:off x="5143500" y="16783050"/>
          <a:ext cx="5810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新細明體"/>
              <a:ea typeface="新細明體"/>
              <a:cs typeface="新細明體"/>
            </a:rPr>
            <a:t>(說明二)</a:t>
          </a:r>
        </a:p>
      </xdr:txBody>
    </xdr:sp>
    <xdr:clientData/>
  </xdr:twoCellAnchor>
  <xdr:twoCellAnchor>
    <xdr:from>
      <xdr:col>3</xdr:col>
      <xdr:colOff>28575</xdr:colOff>
      <xdr:row>48</xdr:row>
      <xdr:rowOff>409575</xdr:rowOff>
    </xdr:from>
    <xdr:to>
      <xdr:col>3</xdr:col>
      <xdr:colOff>619125</xdr:colOff>
      <xdr:row>49</xdr:row>
      <xdr:rowOff>171450</xdr:rowOff>
    </xdr:to>
    <xdr:sp>
      <xdr:nvSpPr>
        <xdr:cNvPr id="3" name="TextBox 9"/>
        <xdr:cNvSpPr txBox="1">
          <a:spLocks noChangeArrowheads="1"/>
        </xdr:cNvSpPr>
      </xdr:nvSpPr>
      <xdr:spPr>
        <a:xfrm>
          <a:off x="6838950" y="16783050"/>
          <a:ext cx="5905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新細明體"/>
              <a:ea typeface="新細明體"/>
              <a:cs typeface="新細明體"/>
            </a:rPr>
            <a:t>(說明三)</a:t>
          </a:r>
        </a:p>
      </xdr:txBody>
    </xdr:sp>
    <xdr:clientData/>
  </xdr:twoCellAnchor>
  <xdr:twoCellAnchor>
    <xdr:from>
      <xdr:col>6</xdr:col>
      <xdr:colOff>9525</xdr:colOff>
      <xdr:row>45</xdr:row>
      <xdr:rowOff>85725</xdr:rowOff>
    </xdr:from>
    <xdr:to>
      <xdr:col>6</xdr:col>
      <xdr:colOff>742950</xdr:colOff>
      <xdr:row>45</xdr:row>
      <xdr:rowOff>323850</xdr:rowOff>
    </xdr:to>
    <xdr:sp>
      <xdr:nvSpPr>
        <xdr:cNvPr id="4" name="TextBox 10"/>
        <xdr:cNvSpPr txBox="1">
          <a:spLocks noChangeArrowheads="1"/>
        </xdr:cNvSpPr>
      </xdr:nvSpPr>
      <xdr:spPr>
        <a:xfrm>
          <a:off x="11649075" y="15487650"/>
          <a:ext cx="733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657225</xdr:colOff>
      <xdr:row>57</xdr:row>
      <xdr:rowOff>0</xdr:rowOff>
    </xdr:to>
    <xdr:sp>
      <xdr:nvSpPr>
        <xdr:cNvPr id="5" name="TextBox 12"/>
        <xdr:cNvSpPr txBox="1">
          <a:spLocks noChangeArrowheads="1"/>
        </xdr:cNvSpPr>
      </xdr:nvSpPr>
      <xdr:spPr>
        <a:xfrm>
          <a:off x="3448050" y="19459575"/>
          <a:ext cx="657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28575</xdr:colOff>
      <xdr:row>37</xdr:row>
      <xdr:rowOff>9525</xdr:rowOff>
    </xdr:from>
    <xdr:to>
      <xdr:col>6</xdr:col>
      <xdr:colOff>561975</xdr:colOff>
      <xdr:row>37</xdr:row>
      <xdr:rowOff>238125</xdr:rowOff>
    </xdr:to>
    <xdr:sp>
      <xdr:nvSpPr>
        <xdr:cNvPr id="6" name="TextBox 13"/>
        <xdr:cNvSpPr txBox="1">
          <a:spLocks noChangeArrowheads="1"/>
        </xdr:cNvSpPr>
      </xdr:nvSpPr>
      <xdr:spPr>
        <a:xfrm>
          <a:off x="11668125" y="12649200"/>
          <a:ext cx="533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0"/>
  <sheetViews>
    <sheetView tabSelected="1" zoomScale="90" zoomScaleNormal="90" zoomScaleSheetLayoutView="100" workbookViewId="0" topLeftCell="A1">
      <selection activeCell="A52" sqref="A52"/>
    </sheetView>
  </sheetViews>
  <sheetFormatPr defaultColWidth="9.00390625" defaultRowHeight="16.5"/>
  <cols>
    <col min="1" max="1" width="44.00390625" style="33" customWidth="1"/>
    <col min="2" max="2" width="22.25390625" style="38" customWidth="1"/>
    <col min="3" max="3" width="21.875" style="38" customWidth="1"/>
    <col min="4" max="4" width="20.25390625" style="38" customWidth="1"/>
    <col min="5" max="5" width="19.00390625" style="38" customWidth="1"/>
    <col min="6" max="6" width="20.50390625" style="38" customWidth="1"/>
    <col min="7" max="7" width="23.00390625" style="38" customWidth="1"/>
    <col min="8" max="8" width="21.875" style="38" customWidth="1"/>
    <col min="9" max="9" width="22.125" style="38" customWidth="1"/>
    <col min="10" max="10" width="20.50390625" style="52" bestFit="1" customWidth="1"/>
    <col min="11" max="16384" width="9.00390625" style="38" customWidth="1"/>
  </cols>
  <sheetData>
    <row r="1" spans="1:5" ht="32.25">
      <c r="A1" s="77"/>
      <c r="B1" s="8"/>
      <c r="C1" s="8"/>
      <c r="D1" s="13" t="s">
        <v>114</v>
      </c>
      <c r="E1" s="14" t="s">
        <v>115</v>
      </c>
    </row>
    <row r="2" spans="4:5" ht="41.25">
      <c r="D2" s="15" t="s">
        <v>327</v>
      </c>
      <c r="E2" s="16" t="s">
        <v>116</v>
      </c>
    </row>
    <row r="3" spans="1:10" s="133" customFormat="1" ht="20.25" customHeight="1" thickBot="1">
      <c r="A3" s="33"/>
      <c r="B3" s="38"/>
      <c r="C3" s="38"/>
      <c r="D3" s="88" t="s">
        <v>328</v>
      </c>
      <c r="E3" s="89" t="s">
        <v>329</v>
      </c>
      <c r="I3" s="120" t="s">
        <v>382</v>
      </c>
      <c r="J3" s="134"/>
    </row>
    <row r="4" spans="1:10" s="133" customFormat="1" ht="23.25" customHeight="1">
      <c r="A4" s="155" t="s">
        <v>330</v>
      </c>
      <c r="B4" s="153" t="s">
        <v>331</v>
      </c>
      <c r="C4" s="160" t="s">
        <v>332</v>
      </c>
      <c r="D4" s="160"/>
      <c r="E4" s="160" t="s">
        <v>119</v>
      </c>
      <c r="F4" s="160"/>
      <c r="G4" s="159" t="s">
        <v>120</v>
      </c>
      <c r="H4" s="160"/>
      <c r="I4" s="157" t="s">
        <v>121</v>
      </c>
      <c r="J4" s="135"/>
    </row>
    <row r="5" spans="1:10" s="133" customFormat="1" ht="35.25" customHeight="1">
      <c r="A5" s="156"/>
      <c r="B5" s="154"/>
      <c r="C5" s="136" t="s">
        <v>333</v>
      </c>
      <c r="D5" s="137" t="s">
        <v>122</v>
      </c>
      <c r="E5" s="138" t="s">
        <v>123</v>
      </c>
      <c r="F5" s="139" t="s">
        <v>124</v>
      </c>
      <c r="G5" s="138" t="s">
        <v>334</v>
      </c>
      <c r="H5" s="139" t="s">
        <v>124</v>
      </c>
      <c r="I5" s="158"/>
      <c r="J5" s="135"/>
    </row>
    <row r="6" spans="1:10" s="33" customFormat="1" ht="25.5" customHeight="1">
      <c r="A6" s="140" t="s">
        <v>335</v>
      </c>
      <c r="B6" s="28">
        <v>10287795919</v>
      </c>
      <c r="C6" s="28">
        <v>485768387</v>
      </c>
      <c r="D6" s="28">
        <v>106004</v>
      </c>
      <c r="E6" s="28">
        <v>0</v>
      </c>
      <c r="F6" s="28">
        <f aca="true" t="shared" si="0" ref="F6:F31">C6+D6+E6</f>
        <v>485874391</v>
      </c>
      <c r="G6" s="28">
        <v>0</v>
      </c>
      <c r="H6" s="28">
        <f aca="true" t="shared" si="1" ref="H6:H31">G6</f>
        <v>0</v>
      </c>
      <c r="I6" s="29">
        <v>10773670310</v>
      </c>
      <c r="J6" s="141">
        <f>B6+F6-I6</f>
        <v>0</v>
      </c>
    </row>
    <row r="7" spans="1:10" s="33" customFormat="1" ht="25.5" customHeight="1">
      <c r="A7" s="142" t="s">
        <v>336</v>
      </c>
      <c r="B7" s="28">
        <v>40300532841</v>
      </c>
      <c r="C7" s="28">
        <v>992083355</v>
      </c>
      <c r="D7" s="28">
        <v>48963180</v>
      </c>
      <c r="E7" s="28">
        <v>0</v>
      </c>
      <c r="F7" s="28">
        <f t="shared" si="0"/>
        <v>1041046535</v>
      </c>
      <c r="G7" s="28">
        <v>0</v>
      </c>
      <c r="H7" s="28">
        <f t="shared" si="1"/>
        <v>0</v>
      </c>
      <c r="I7" s="110">
        <f>39068891203+2272688173</f>
        <v>41341579376</v>
      </c>
      <c r="J7" s="141">
        <f aca="true" t="shared" si="2" ref="J7:J68">B7+F7-I7</f>
        <v>0</v>
      </c>
    </row>
    <row r="8" spans="1:10" s="33" customFormat="1" ht="25.5" customHeight="1">
      <c r="A8" s="142" t="s">
        <v>337</v>
      </c>
      <c r="B8" s="28">
        <v>3526593487</v>
      </c>
      <c r="C8" s="28">
        <v>0</v>
      </c>
      <c r="D8" s="28">
        <v>0</v>
      </c>
      <c r="E8" s="28">
        <v>0</v>
      </c>
      <c r="F8" s="28">
        <f t="shared" si="0"/>
        <v>0</v>
      </c>
      <c r="G8" s="28">
        <v>0</v>
      </c>
      <c r="H8" s="28">
        <f t="shared" si="1"/>
        <v>0</v>
      </c>
      <c r="I8" s="29">
        <v>3526593487</v>
      </c>
      <c r="J8" s="141">
        <f t="shared" si="2"/>
        <v>0</v>
      </c>
    </row>
    <row r="9" spans="1:10" s="33" customFormat="1" ht="25.5" customHeight="1">
      <c r="A9" s="142" t="s">
        <v>338</v>
      </c>
      <c r="B9" s="28">
        <v>15849612624</v>
      </c>
      <c r="C9" s="28">
        <v>0</v>
      </c>
      <c r="D9" s="28">
        <v>3900</v>
      </c>
      <c r="E9" s="28">
        <v>0</v>
      </c>
      <c r="F9" s="28">
        <f t="shared" si="0"/>
        <v>3900</v>
      </c>
      <c r="G9" s="28">
        <v>0</v>
      </c>
      <c r="H9" s="28">
        <f t="shared" si="1"/>
        <v>0</v>
      </c>
      <c r="I9" s="29">
        <v>15849616524</v>
      </c>
      <c r="J9" s="141">
        <f t="shared" si="2"/>
        <v>0</v>
      </c>
    </row>
    <row r="10" spans="1:10" s="33" customFormat="1" ht="25.5" customHeight="1">
      <c r="A10" s="142" t="s">
        <v>339</v>
      </c>
      <c r="B10" s="28">
        <v>20174670797</v>
      </c>
      <c r="C10" s="28">
        <v>148872099</v>
      </c>
      <c r="D10" s="28">
        <v>182632</v>
      </c>
      <c r="E10" s="28">
        <v>0</v>
      </c>
      <c r="F10" s="28">
        <f t="shared" si="0"/>
        <v>149054731</v>
      </c>
      <c r="G10" s="28">
        <v>0</v>
      </c>
      <c r="H10" s="28">
        <f t="shared" si="1"/>
        <v>0</v>
      </c>
      <c r="I10" s="110">
        <f>2233914053+18031598475+58213000</f>
        <v>20323725528</v>
      </c>
      <c r="J10" s="141">
        <f t="shared" si="2"/>
        <v>0</v>
      </c>
    </row>
    <row r="11" spans="1:10" s="33" customFormat="1" ht="25.5" customHeight="1">
      <c r="A11" s="142" t="s">
        <v>340</v>
      </c>
      <c r="B11" s="28">
        <v>1881039109</v>
      </c>
      <c r="C11" s="28">
        <v>0</v>
      </c>
      <c r="D11" s="28">
        <v>400</v>
      </c>
      <c r="E11" s="28">
        <v>0</v>
      </c>
      <c r="F11" s="28">
        <f t="shared" si="0"/>
        <v>400</v>
      </c>
      <c r="G11" s="28">
        <v>0</v>
      </c>
      <c r="H11" s="28">
        <f t="shared" si="1"/>
        <v>0</v>
      </c>
      <c r="I11" s="29">
        <v>1881039509</v>
      </c>
      <c r="J11" s="141">
        <f t="shared" si="2"/>
        <v>0</v>
      </c>
    </row>
    <row r="12" spans="1:10" s="33" customFormat="1" ht="25.5" customHeight="1">
      <c r="A12" s="142" t="s">
        <v>341</v>
      </c>
      <c r="B12" s="28">
        <v>138240835834</v>
      </c>
      <c r="C12" s="28">
        <v>1648642684</v>
      </c>
      <c r="D12" s="28">
        <v>285148577</v>
      </c>
      <c r="E12" s="28">
        <v>0</v>
      </c>
      <c r="F12" s="28">
        <f t="shared" si="0"/>
        <v>1933791261</v>
      </c>
      <c r="G12" s="28">
        <v>0</v>
      </c>
      <c r="H12" s="28">
        <f t="shared" si="1"/>
        <v>0</v>
      </c>
      <c r="I12" s="29">
        <v>140174627095</v>
      </c>
      <c r="J12" s="141">
        <f t="shared" si="2"/>
        <v>0</v>
      </c>
    </row>
    <row r="13" spans="1:10" s="33" customFormat="1" ht="25.5" customHeight="1">
      <c r="A13" s="142" t="s">
        <v>342</v>
      </c>
      <c r="B13" s="28">
        <v>23505001061</v>
      </c>
      <c r="C13" s="28">
        <v>3656441511</v>
      </c>
      <c r="D13" s="28">
        <v>106351543</v>
      </c>
      <c r="E13" s="28">
        <v>0</v>
      </c>
      <c r="F13" s="28">
        <f t="shared" si="0"/>
        <v>3762793054</v>
      </c>
      <c r="G13" s="28">
        <v>0</v>
      </c>
      <c r="H13" s="28">
        <f t="shared" si="1"/>
        <v>0</v>
      </c>
      <c r="I13" s="29">
        <v>27267794115</v>
      </c>
      <c r="J13" s="141">
        <f t="shared" si="2"/>
        <v>0</v>
      </c>
    </row>
    <row r="14" spans="1:10" s="33" customFormat="1" ht="25.5" customHeight="1">
      <c r="A14" s="142" t="s">
        <v>343</v>
      </c>
      <c r="B14" s="28">
        <v>261583512934</v>
      </c>
      <c r="C14" s="28">
        <v>5348263910</v>
      </c>
      <c r="D14" s="28">
        <v>178590751</v>
      </c>
      <c r="E14" s="28">
        <v>0</v>
      </c>
      <c r="F14" s="28">
        <f t="shared" si="0"/>
        <v>5526854661</v>
      </c>
      <c r="G14" s="28">
        <v>0</v>
      </c>
      <c r="H14" s="28">
        <f t="shared" si="1"/>
        <v>0</v>
      </c>
      <c r="I14" s="29">
        <v>267110367595</v>
      </c>
      <c r="J14" s="141">
        <f t="shared" si="2"/>
        <v>0</v>
      </c>
    </row>
    <row r="15" spans="1:10" s="33" customFormat="1" ht="25.5" customHeight="1">
      <c r="A15" s="142" t="s">
        <v>344</v>
      </c>
      <c r="B15" s="28">
        <v>192556122927</v>
      </c>
      <c r="C15" s="28">
        <v>44616000</v>
      </c>
      <c r="D15" s="28">
        <v>9387241</v>
      </c>
      <c r="E15" s="28">
        <v>0</v>
      </c>
      <c r="F15" s="28">
        <f t="shared" si="0"/>
        <v>54003241</v>
      </c>
      <c r="G15" s="28">
        <v>0</v>
      </c>
      <c r="H15" s="28">
        <f t="shared" si="1"/>
        <v>0</v>
      </c>
      <c r="I15" s="29">
        <v>192610126168</v>
      </c>
      <c r="J15" s="141">
        <f t="shared" si="2"/>
        <v>0</v>
      </c>
    </row>
    <row r="16" spans="1:10" s="33" customFormat="1" ht="25.5" customHeight="1">
      <c r="A16" s="142" t="s">
        <v>345</v>
      </c>
      <c r="B16" s="28">
        <v>150703150020</v>
      </c>
      <c r="C16" s="28">
        <v>548362073</v>
      </c>
      <c r="D16" s="28">
        <v>97649464</v>
      </c>
      <c r="E16" s="28">
        <v>0</v>
      </c>
      <c r="F16" s="28">
        <f t="shared" si="0"/>
        <v>646011537</v>
      </c>
      <c r="G16" s="28">
        <v>0</v>
      </c>
      <c r="H16" s="28">
        <f t="shared" si="1"/>
        <v>0</v>
      </c>
      <c r="I16" s="29">
        <v>151349161557</v>
      </c>
      <c r="J16" s="141">
        <f t="shared" si="2"/>
        <v>0</v>
      </c>
    </row>
    <row r="17" spans="1:10" s="33" customFormat="1" ht="25.5" customHeight="1">
      <c r="A17" s="142" t="s">
        <v>346</v>
      </c>
      <c r="B17" s="28">
        <v>25631022077</v>
      </c>
      <c r="C17" s="28">
        <v>2130000</v>
      </c>
      <c r="D17" s="28">
        <v>2669100</v>
      </c>
      <c r="E17" s="28">
        <v>0</v>
      </c>
      <c r="F17" s="28">
        <f t="shared" si="0"/>
        <v>4799100</v>
      </c>
      <c r="G17" s="28">
        <v>0</v>
      </c>
      <c r="H17" s="28">
        <f t="shared" si="1"/>
        <v>0</v>
      </c>
      <c r="I17" s="29">
        <v>25635821177</v>
      </c>
      <c r="J17" s="141">
        <f t="shared" si="2"/>
        <v>0</v>
      </c>
    </row>
    <row r="18" spans="1:10" s="33" customFormat="1" ht="25.5" customHeight="1">
      <c r="A18" s="142" t="s">
        <v>347</v>
      </c>
      <c r="B18" s="28">
        <v>55874197202</v>
      </c>
      <c r="C18" s="28">
        <v>1970439225</v>
      </c>
      <c r="D18" s="28">
        <v>4219463</v>
      </c>
      <c r="E18" s="28">
        <v>0</v>
      </c>
      <c r="F18" s="28">
        <f t="shared" si="0"/>
        <v>1974658688</v>
      </c>
      <c r="G18" s="28">
        <v>0</v>
      </c>
      <c r="H18" s="28">
        <f t="shared" si="1"/>
        <v>0</v>
      </c>
      <c r="I18" s="29">
        <v>57848855890</v>
      </c>
      <c r="J18" s="141">
        <f t="shared" si="2"/>
        <v>0</v>
      </c>
    </row>
    <row r="19" spans="1:10" s="33" customFormat="1" ht="25.5" customHeight="1">
      <c r="A19" s="142" t="s">
        <v>348</v>
      </c>
      <c r="B19" s="28">
        <v>57576206935</v>
      </c>
      <c r="C19" s="28">
        <v>583536840</v>
      </c>
      <c r="D19" s="28">
        <v>10749857</v>
      </c>
      <c r="E19" s="28">
        <v>0</v>
      </c>
      <c r="F19" s="28">
        <f t="shared" si="0"/>
        <v>594286697</v>
      </c>
      <c r="G19" s="28">
        <v>0</v>
      </c>
      <c r="H19" s="28">
        <f t="shared" si="1"/>
        <v>0</v>
      </c>
      <c r="I19" s="29">
        <v>58170493632</v>
      </c>
      <c r="J19" s="141">
        <f t="shared" si="2"/>
        <v>0</v>
      </c>
    </row>
    <row r="20" spans="1:10" s="33" customFormat="1" ht="25.5" customHeight="1">
      <c r="A20" s="142" t="s">
        <v>349</v>
      </c>
      <c r="B20" s="28">
        <v>158332656</v>
      </c>
      <c r="C20" s="28">
        <v>0</v>
      </c>
      <c r="D20" s="28">
        <v>400</v>
      </c>
      <c r="E20" s="28">
        <v>0</v>
      </c>
      <c r="F20" s="28">
        <f t="shared" si="0"/>
        <v>400</v>
      </c>
      <c r="G20" s="28">
        <v>0</v>
      </c>
      <c r="H20" s="28">
        <f t="shared" si="1"/>
        <v>0</v>
      </c>
      <c r="I20" s="29">
        <v>158333056</v>
      </c>
      <c r="J20" s="141">
        <f t="shared" si="2"/>
        <v>0</v>
      </c>
    </row>
    <row r="21" spans="1:10" s="33" customFormat="1" ht="25.5" customHeight="1">
      <c r="A21" s="142" t="s">
        <v>350</v>
      </c>
      <c r="B21" s="28">
        <v>1287234534</v>
      </c>
      <c r="C21" s="28">
        <v>298684</v>
      </c>
      <c r="D21" s="28">
        <v>40011</v>
      </c>
      <c r="E21" s="28">
        <v>0</v>
      </c>
      <c r="F21" s="28">
        <f t="shared" si="0"/>
        <v>338695</v>
      </c>
      <c r="G21" s="28">
        <v>0</v>
      </c>
      <c r="H21" s="28">
        <f t="shared" si="1"/>
        <v>0</v>
      </c>
      <c r="I21" s="29">
        <v>1287573229</v>
      </c>
      <c r="J21" s="141">
        <f t="shared" si="2"/>
        <v>0</v>
      </c>
    </row>
    <row r="22" spans="1:10" s="33" customFormat="1" ht="25.5" customHeight="1">
      <c r="A22" s="142" t="s">
        <v>351</v>
      </c>
      <c r="B22" s="28">
        <v>133329289058</v>
      </c>
      <c r="C22" s="28">
        <v>124000</v>
      </c>
      <c r="D22" s="28">
        <v>1471914333</v>
      </c>
      <c r="E22" s="28">
        <v>0</v>
      </c>
      <c r="F22" s="28">
        <f t="shared" si="0"/>
        <v>1472038333</v>
      </c>
      <c r="G22" s="28">
        <v>0</v>
      </c>
      <c r="H22" s="28">
        <f t="shared" si="1"/>
        <v>0</v>
      </c>
      <c r="I22" s="29">
        <v>134801327391</v>
      </c>
      <c r="J22" s="141">
        <f t="shared" si="2"/>
        <v>0</v>
      </c>
    </row>
    <row r="23" spans="1:10" s="33" customFormat="1" ht="25.5" customHeight="1">
      <c r="A23" s="142" t="s">
        <v>126</v>
      </c>
      <c r="B23" s="28">
        <v>39317584321</v>
      </c>
      <c r="C23" s="28">
        <v>488131581</v>
      </c>
      <c r="D23" s="28">
        <v>166815840</v>
      </c>
      <c r="E23" s="28">
        <v>0</v>
      </c>
      <c r="F23" s="28">
        <f t="shared" si="0"/>
        <v>654947421</v>
      </c>
      <c r="G23" s="28">
        <v>0</v>
      </c>
      <c r="H23" s="28">
        <f t="shared" si="1"/>
        <v>0</v>
      </c>
      <c r="I23" s="29">
        <v>39972531742</v>
      </c>
      <c r="J23" s="141">
        <f t="shared" si="2"/>
        <v>0</v>
      </c>
    </row>
    <row r="24" spans="1:10" s="33" customFormat="1" ht="25.5" customHeight="1">
      <c r="A24" s="142" t="s">
        <v>127</v>
      </c>
      <c r="B24" s="28">
        <v>3066862246</v>
      </c>
      <c r="C24" s="28">
        <v>11824287</v>
      </c>
      <c r="D24" s="28">
        <v>800</v>
      </c>
      <c r="E24" s="28">
        <v>0</v>
      </c>
      <c r="F24" s="28">
        <f t="shared" si="0"/>
        <v>11825087</v>
      </c>
      <c r="G24" s="28">
        <v>0</v>
      </c>
      <c r="H24" s="28">
        <f t="shared" si="1"/>
        <v>0</v>
      </c>
      <c r="I24" s="29">
        <v>3078687333</v>
      </c>
      <c r="J24" s="141">
        <f t="shared" si="2"/>
        <v>0</v>
      </c>
    </row>
    <row r="25" spans="1:10" s="33" customFormat="1" ht="25.5" customHeight="1">
      <c r="A25" s="142" t="s">
        <v>128</v>
      </c>
      <c r="B25" s="28">
        <v>100336307707</v>
      </c>
      <c r="C25" s="28">
        <v>582430281</v>
      </c>
      <c r="D25" s="28">
        <v>130243936</v>
      </c>
      <c r="E25" s="28">
        <v>0</v>
      </c>
      <c r="F25" s="28">
        <f t="shared" si="0"/>
        <v>712674217</v>
      </c>
      <c r="G25" s="28">
        <v>0</v>
      </c>
      <c r="H25" s="28">
        <f t="shared" si="1"/>
        <v>0</v>
      </c>
      <c r="I25" s="29">
        <v>101048981924</v>
      </c>
      <c r="J25" s="141">
        <f t="shared" si="2"/>
        <v>0</v>
      </c>
    </row>
    <row r="26" spans="1:10" s="33" customFormat="1" ht="25.5" customHeight="1">
      <c r="A26" s="142" t="s">
        <v>129</v>
      </c>
      <c r="B26" s="28">
        <v>54318960241</v>
      </c>
      <c r="C26" s="28">
        <v>202553</v>
      </c>
      <c r="D26" s="28">
        <v>435775</v>
      </c>
      <c r="E26" s="28">
        <v>0</v>
      </c>
      <c r="F26" s="28">
        <f t="shared" si="0"/>
        <v>638328</v>
      </c>
      <c r="G26" s="28">
        <v>0</v>
      </c>
      <c r="H26" s="28">
        <f t="shared" si="1"/>
        <v>0</v>
      </c>
      <c r="I26" s="29">
        <v>54319598569</v>
      </c>
      <c r="J26" s="141">
        <f t="shared" si="2"/>
        <v>0</v>
      </c>
    </row>
    <row r="27" spans="1:10" s="33" customFormat="1" ht="25.5" customHeight="1">
      <c r="A27" s="142" t="s">
        <v>130</v>
      </c>
      <c r="B27" s="28">
        <v>52146628184</v>
      </c>
      <c r="C27" s="28">
        <v>311858342</v>
      </c>
      <c r="D27" s="28">
        <v>3764411</v>
      </c>
      <c r="E27" s="28">
        <v>0</v>
      </c>
      <c r="F27" s="28">
        <f t="shared" si="0"/>
        <v>315622753</v>
      </c>
      <c r="G27" s="28">
        <v>0</v>
      </c>
      <c r="H27" s="28">
        <f t="shared" si="1"/>
        <v>0</v>
      </c>
      <c r="I27" s="29">
        <v>52462250937</v>
      </c>
      <c r="J27" s="141">
        <f t="shared" si="2"/>
        <v>0</v>
      </c>
    </row>
    <row r="28" spans="1:10" s="33" customFormat="1" ht="25.5" customHeight="1">
      <c r="A28" s="142" t="s">
        <v>131</v>
      </c>
      <c r="B28" s="28">
        <v>6217074792</v>
      </c>
      <c r="C28" s="28">
        <v>170044928</v>
      </c>
      <c r="D28" s="28">
        <v>12968892</v>
      </c>
      <c r="E28" s="28">
        <v>0</v>
      </c>
      <c r="F28" s="28">
        <f t="shared" si="0"/>
        <v>183013820</v>
      </c>
      <c r="G28" s="28">
        <v>0</v>
      </c>
      <c r="H28" s="28">
        <f t="shared" si="1"/>
        <v>0</v>
      </c>
      <c r="I28" s="29">
        <v>6400088612</v>
      </c>
      <c r="J28" s="141">
        <f t="shared" si="2"/>
        <v>0</v>
      </c>
    </row>
    <row r="29" spans="1:10" s="33" customFormat="1" ht="25.5" customHeight="1">
      <c r="A29" s="142" t="s">
        <v>132</v>
      </c>
      <c r="B29" s="28">
        <v>12007719375</v>
      </c>
      <c r="C29" s="28">
        <v>51831565</v>
      </c>
      <c r="D29" s="28">
        <v>4767170</v>
      </c>
      <c r="E29" s="28">
        <v>0</v>
      </c>
      <c r="F29" s="28">
        <f t="shared" si="0"/>
        <v>56598735</v>
      </c>
      <c r="G29" s="28">
        <v>0</v>
      </c>
      <c r="H29" s="28">
        <f t="shared" si="1"/>
        <v>0</v>
      </c>
      <c r="I29" s="29">
        <v>12064318110</v>
      </c>
      <c r="J29" s="141">
        <f t="shared" si="2"/>
        <v>0</v>
      </c>
    </row>
    <row r="30" spans="1:10" s="33" customFormat="1" ht="25.5" customHeight="1">
      <c r="A30" s="142" t="s">
        <v>352</v>
      </c>
      <c r="B30" s="28">
        <v>153305581384</v>
      </c>
      <c r="C30" s="28">
        <v>0</v>
      </c>
      <c r="D30" s="28">
        <v>0</v>
      </c>
      <c r="E30" s="28">
        <v>0</v>
      </c>
      <c r="F30" s="28">
        <f t="shared" si="0"/>
        <v>0</v>
      </c>
      <c r="G30" s="28">
        <v>0</v>
      </c>
      <c r="H30" s="28">
        <f t="shared" si="1"/>
        <v>0</v>
      </c>
      <c r="I30" s="29">
        <v>153305581384</v>
      </c>
      <c r="J30" s="141">
        <f t="shared" si="2"/>
        <v>0</v>
      </c>
    </row>
    <row r="31" spans="1:10" s="143" customFormat="1" ht="25.5" customHeight="1">
      <c r="A31" s="142" t="s">
        <v>353</v>
      </c>
      <c r="B31" s="28">
        <v>1800000000</v>
      </c>
      <c r="C31" s="28">
        <v>0</v>
      </c>
      <c r="D31" s="28">
        <v>0</v>
      </c>
      <c r="E31" s="28">
        <v>0</v>
      </c>
      <c r="F31" s="28">
        <f t="shared" si="0"/>
        <v>0</v>
      </c>
      <c r="G31" s="28">
        <v>0</v>
      </c>
      <c r="H31" s="28">
        <f t="shared" si="1"/>
        <v>0</v>
      </c>
      <c r="I31" s="29">
        <v>1800000000</v>
      </c>
      <c r="J31" s="141">
        <f t="shared" si="2"/>
        <v>0</v>
      </c>
    </row>
    <row r="32" spans="1:10" s="152" customFormat="1" ht="32.25" customHeight="1">
      <c r="A32" s="103" t="s">
        <v>354</v>
      </c>
      <c r="B32" s="30">
        <f aca="true" t="shared" si="3" ref="B32:I32">SUM(B6:B31)</f>
        <v>1554981868265</v>
      </c>
      <c r="C32" s="30">
        <f t="shared" si="3"/>
        <v>17045902305</v>
      </c>
      <c r="D32" s="30">
        <f t="shared" si="3"/>
        <v>2534973680</v>
      </c>
      <c r="E32" s="30">
        <f t="shared" si="3"/>
        <v>0</v>
      </c>
      <c r="F32" s="30">
        <f t="shared" si="3"/>
        <v>19580875985</v>
      </c>
      <c r="G32" s="30">
        <f t="shared" si="3"/>
        <v>0</v>
      </c>
      <c r="H32" s="30">
        <f t="shared" si="3"/>
        <v>0</v>
      </c>
      <c r="I32" s="31">
        <f t="shared" si="3"/>
        <v>1574562744250</v>
      </c>
      <c r="J32" s="141">
        <f t="shared" si="2"/>
        <v>0</v>
      </c>
    </row>
    <row r="33" spans="1:10" s="143" customFormat="1" ht="26.25" customHeight="1">
      <c r="A33" s="97" t="s">
        <v>133</v>
      </c>
      <c r="B33" s="109">
        <v>44622351758</v>
      </c>
      <c r="C33" s="28">
        <v>10261101518</v>
      </c>
      <c r="D33" s="28">
        <v>1449047449</v>
      </c>
      <c r="E33" s="28">
        <v>0</v>
      </c>
      <c r="F33" s="28">
        <f aca="true" t="shared" si="4" ref="F33:F45">C33+D33+E33</f>
        <v>11710148967</v>
      </c>
      <c r="G33" s="28">
        <f>14227725621+10659991784+4476931756</f>
        <v>29364649161</v>
      </c>
      <c r="H33" s="28">
        <f aca="true" t="shared" si="5" ref="H33:H45">G33</f>
        <v>29364649161</v>
      </c>
      <c r="I33" s="29">
        <v>26967851564</v>
      </c>
      <c r="J33" s="141">
        <f>B33+F33-H33-I33</f>
        <v>0</v>
      </c>
    </row>
    <row r="34" spans="1:10" s="33" customFormat="1" ht="26.25" customHeight="1">
      <c r="A34" s="97" t="s">
        <v>134</v>
      </c>
      <c r="B34" s="28">
        <v>559134371</v>
      </c>
      <c r="C34" s="28">
        <v>0</v>
      </c>
      <c r="D34" s="28">
        <v>0</v>
      </c>
      <c r="E34" s="28">
        <v>610291842</v>
      </c>
      <c r="F34" s="109">
        <f t="shared" si="4"/>
        <v>610291842</v>
      </c>
      <c r="G34" s="28">
        <v>0</v>
      </c>
      <c r="H34" s="28">
        <f t="shared" si="5"/>
        <v>0</v>
      </c>
      <c r="I34" s="29">
        <v>1169426213</v>
      </c>
      <c r="J34" s="141">
        <f aca="true" t="shared" si="6" ref="J34:J47">B34+F34-H34-I34</f>
        <v>0</v>
      </c>
    </row>
    <row r="35" spans="1:10" s="33" customFormat="1" ht="33" customHeight="1" thickBot="1">
      <c r="A35" s="105" t="s">
        <v>355</v>
      </c>
      <c r="B35" s="34">
        <f aca="true" t="shared" si="7" ref="B35:I35">SUM(B33:B34)</f>
        <v>45181486129</v>
      </c>
      <c r="C35" s="34">
        <f t="shared" si="7"/>
        <v>10261101518</v>
      </c>
      <c r="D35" s="34">
        <f t="shared" si="7"/>
        <v>1449047449</v>
      </c>
      <c r="E35" s="34">
        <f t="shared" si="7"/>
        <v>610291842</v>
      </c>
      <c r="F35" s="34">
        <f t="shared" si="7"/>
        <v>12320440809</v>
      </c>
      <c r="G35" s="34">
        <f t="shared" si="7"/>
        <v>29364649161</v>
      </c>
      <c r="H35" s="34">
        <f t="shared" si="7"/>
        <v>29364649161</v>
      </c>
      <c r="I35" s="35">
        <f t="shared" si="7"/>
        <v>28137277777</v>
      </c>
      <c r="J35" s="141">
        <f t="shared" si="6"/>
        <v>0</v>
      </c>
    </row>
    <row r="36" spans="1:10" s="33" customFormat="1" ht="33" customHeight="1">
      <c r="A36" s="94" t="s">
        <v>356</v>
      </c>
      <c r="B36" s="28">
        <v>6004647918</v>
      </c>
      <c r="C36" s="28">
        <v>33103892351</v>
      </c>
      <c r="D36" s="28">
        <v>0</v>
      </c>
      <c r="E36" s="28">
        <v>0</v>
      </c>
      <c r="F36" s="28">
        <f t="shared" si="4"/>
        <v>33103892351</v>
      </c>
      <c r="G36" s="28">
        <v>31007710632</v>
      </c>
      <c r="H36" s="28">
        <f t="shared" si="5"/>
        <v>31007710632</v>
      </c>
      <c r="I36" s="29">
        <v>8100829637</v>
      </c>
      <c r="J36" s="141">
        <f t="shared" si="6"/>
        <v>0</v>
      </c>
    </row>
    <row r="37" spans="1:10" s="144" customFormat="1" ht="33.75" customHeight="1">
      <c r="A37" s="99" t="s">
        <v>357</v>
      </c>
      <c r="B37" s="109">
        <v>369690148</v>
      </c>
      <c r="C37" s="109">
        <v>47547710</v>
      </c>
      <c r="D37" s="28">
        <v>9200113</v>
      </c>
      <c r="E37" s="109">
        <v>0</v>
      </c>
      <c r="F37" s="109">
        <f t="shared" si="4"/>
        <v>56747823</v>
      </c>
      <c r="G37" s="109">
        <v>100553578</v>
      </c>
      <c r="H37" s="109">
        <f t="shared" si="5"/>
        <v>100553578</v>
      </c>
      <c r="I37" s="110">
        <v>325884393</v>
      </c>
      <c r="J37" s="141">
        <f>B37+F37-H37-I37</f>
        <v>0</v>
      </c>
    </row>
    <row r="38" spans="1:10" s="33" customFormat="1" ht="33.75" customHeight="1">
      <c r="A38" s="99" t="s">
        <v>358</v>
      </c>
      <c r="B38" s="28">
        <v>351753334</v>
      </c>
      <c r="C38" s="28">
        <v>2774801065</v>
      </c>
      <c r="D38" s="28">
        <v>28239753</v>
      </c>
      <c r="E38" s="28">
        <v>0</v>
      </c>
      <c r="F38" s="28">
        <f t="shared" si="4"/>
        <v>2803040818</v>
      </c>
      <c r="G38" s="28">
        <v>3014419932</v>
      </c>
      <c r="H38" s="28">
        <f t="shared" si="5"/>
        <v>3014419932</v>
      </c>
      <c r="I38" s="29">
        <v>140374220</v>
      </c>
      <c r="J38" s="141">
        <f t="shared" si="6"/>
        <v>0</v>
      </c>
    </row>
    <row r="39" spans="1:10" s="33" customFormat="1" ht="33.75" customHeight="1">
      <c r="A39" s="99" t="s">
        <v>359</v>
      </c>
      <c r="B39" s="28">
        <v>16589337166</v>
      </c>
      <c r="C39" s="28">
        <v>2608818475</v>
      </c>
      <c r="D39" s="28">
        <v>19381150</v>
      </c>
      <c r="E39" s="28">
        <v>0</v>
      </c>
      <c r="F39" s="28">
        <f t="shared" si="4"/>
        <v>2628199625</v>
      </c>
      <c r="G39" s="28">
        <f>2772986671+2243762696</f>
        <v>5016749367</v>
      </c>
      <c r="H39" s="28">
        <f t="shared" si="5"/>
        <v>5016749367</v>
      </c>
      <c r="I39" s="29">
        <v>14200787424</v>
      </c>
      <c r="J39" s="141">
        <f t="shared" si="6"/>
        <v>0</v>
      </c>
    </row>
    <row r="40" spans="1:10" s="33" customFormat="1" ht="33.75" customHeight="1">
      <c r="A40" s="99" t="s">
        <v>381</v>
      </c>
      <c r="B40" s="28">
        <v>31452737711</v>
      </c>
      <c r="C40" s="28">
        <v>3652782946</v>
      </c>
      <c r="D40" s="28">
        <v>23888664</v>
      </c>
      <c r="E40" s="28"/>
      <c r="F40" s="28">
        <f t="shared" si="4"/>
        <v>3676671610</v>
      </c>
      <c r="G40" s="28">
        <f>3068299023+5596433228</f>
        <v>8664732251</v>
      </c>
      <c r="H40" s="28">
        <f t="shared" si="5"/>
        <v>8664732251</v>
      </c>
      <c r="I40" s="29">
        <v>26464677070</v>
      </c>
      <c r="J40" s="141">
        <f>B40+F40-H40-I40</f>
        <v>0</v>
      </c>
    </row>
    <row r="41" spans="1:10" s="33" customFormat="1" ht="33.75" customHeight="1">
      <c r="A41" s="99" t="s">
        <v>383</v>
      </c>
      <c r="B41" s="28">
        <v>11965577947</v>
      </c>
      <c r="C41" s="28">
        <v>2413671044</v>
      </c>
      <c r="D41" s="28">
        <v>95270217</v>
      </c>
      <c r="E41" s="28"/>
      <c r="F41" s="28">
        <f t="shared" si="4"/>
        <v>2508941261</v>
      </c>
      <c r="G41" s="28">
        <f>2507319779+453789474</f>
        <v>2961109253</v>
      </c>
      <c r="H41" s="28">
        <f t="shared" si="5"/>
        <v>2961109253</v>
      </c>
      <c r="I41" s="29">
        <v>11513409955</v>
      </c>
      <c r="J41" s="141">
        <f t="shared" si="6"/>
        <v>0</v>
      </c>
    </row>
    <row r="42" spans="1:10" s="33" customFormat="1" ht="30.75" customHeight="1">
      <c r="A42" s="99" t="s">
        <v>360</v>
      </c>
      <c r="B42" s="28">
        <v>75219262893</v>
      </c>
      <c r="C42" s="28">
        <v>8340034743</v>
      </c>
      <c r="D42" s="109">
        <v>2688018</v>
      </c>
      <c r="E42" s="28">
        <v>0</v>
      </c>
      <c r="F42" s="28">
        <f t="shared" si="4"/>
        <v>8342722761</v>
      </c>
      <c r="G42" s="28">
        <v>0</v>
      </c>
      <c r="H42" s="28">
        <f t="shared" si="5"/>
        <v>0</v>
      </c>
      <c r="I42" s="29">
        <v>83561985654</v>
      </c>
      <c r="J42" s="141">
        <f t="shared" si="6"/>
        <v>0</v>
      </c>
    </row>
    <row r="43" spans="1:10" s="33" customFormat="1" ht="30.75" customHeight="1">
      <c r="A43" s="99" t="s">
        <v>361</v>
      </c>
      <c r="B43" s="28">
        <v>8306840098</v>
      </c>
      <c r="C43" s="28">
        <v>164901315</v>
      </c>
      <c r="D43" s="28">
        <v>1286538</v>
      </c>
      <c r="E43" s="28"/>
      <c r="F43" s="28">
        <f t="shared" si="4"/>
        <v>166187853</v>
      </c>
      <c r="G43" s="28">
        <v>0</v>
      </c>
      <c r="H43" s="28">
        <f t="shared" si="5"/>
        <v>0</v>
      </c>
      <c r="I43" s="29">
        <v>8473027951</v>
      </c>
      <c r="J43" s="141">
        <f t="shared" si="6"/>
        <v>0</v>
      </c>
    </row>
    <row r="44" spans="1:10" s="33" customFormat="1" ht="29.25" customHeight="1">
      <c r="A44" s="103" t="s">
        <v>362</v>
      </c>
      <c r="B44" s="30">
        <f aca="true" t="shared" si="8" ref="B44:I44">SUM(B36:B43)</f>
        <v>150259847215</v>
      </c>
      <c r="C44" s="30">
        <f t="shared" si="8"/>
        <v>53106449649</v>
      </c>
      <c r="D44" s="30">
        <f t="shared" si="8"/>
        <v>179954453</v>
      </c>
      <c r="E44" s="30">
        <f t="shared" si="8"/>
        <v>0</v>
      </c>
      <c r="F44" s="30">
        <f t="shared" si="8"/>
        <v>53286404102</v>
      </c>
      <c r="G44" s="30">
        <f t="shared" si="8"/>
        <v>50765275013</v>
      </c>
      <c r="H44" s="30">
        <f t="shared" si="8"/>
        <v>50765275013</v>
      </c>
      <c r="I44" s="31">
        <f t="shared" si="8"/>
        <v>152780976304</v>
      </c>
      <c r="J44" s="141">
        <f>B44+F44-H44-I44</f>
        <v>0</v>
      </c>
    </row>
    <row r="45" spans="1:10" s="33" customFormat="1" ht="29.25" customHeight="1">
      <c r="A45" s="99" t="s">
        <v>363</v>
      </c>
      <c r="B45" s="28">
        <v>65000000000</v>
      </c>
      <c r="C45" s="28">
        <v>0</v>
      </c>
      <c r="D45" s="28">
        <v>0</v>
      </c>
      <c r="E45" s="28">
        <v>0</v>
      </c>
      <c r="F45" s="28">
        <f t="shared" si="4"/>
        <v>0</v>
      </c>
      <c r="G45" s="28">
        <v>0</v>
      </c>
      <c r="H45" s="28">
        <f t="shared" si="5"/>
        <v>0</v>
      </c>
      <c r="I45" s="29">
        <v>65000000000</v>
      </c>
      <c r="J45" s="141">
        <f t="shared" si="6"/>
        <v>0</v>
      </c>
    </row>
    <row r="46" spans="1:10" s="32" customFormat="1" ht="26.25" customHeight="1">
      <c r="A46" s="103" t="s">
        <v>364</v>
      </c>
      <c r="B46" s="30">
        <f aca="true" t="shared" si="9" ref="B46:I46">B32+B35+B44+B45</f>
        <v>1815423201609</v>
      </c>
      <c r="C46" s="30">
        <f t="shared" si="9"/>
        <v>80413453472</v>
      </c>
      <c r="D46" s="30">
        <f t="shared" si="9"/>
        <v>4163975582</v>
      </c>
      <c r="E46" s="30">
        <f t="shared" si="9"/>
        <v>610291842</v>
      </c>
      <c r="F46" s="30">
        <f t="shared" si="9"/>
        <v>85187720896</v>
      </c>
      <c r="G46" s="30">
        <f t="shared" si="9"/>
        <v>80129924174</v>
      </c>
      <c r="H46" s="30">
        <f t="shared" si="9"/>
        <v>80129924174</v>
      </c>
      <c r="I46" s="31">
        <f t="shared" si="9"/>
        <v>1820480998331</v>
      </c>
      <c r="J46" s="141">
        <f t="shared" si="6"/>
        <v>0</v>
      </c>
    </row>
    <row r="47" spans="1:10" s="33" customFormat="1" ht="24" customHeight="1">
      <c r="A47" s="99" t="s">
        <v>365</v>
      </c>
      <c r="B47" s="28"/>
      <c r="C47" s="28"/>
      <c r="D47" s="28"/>
      <c r="E47" s="28"/>
      <c r="F47" s="28"/>
      <c r="G47" s="28"/>
      <c r="H47" s="28"/>
      <c r="I47" s="81">
        <v>-51246177032.49</v>
      </c>
      <c r="J47" s="141">
        <f t="shared" si="6"/>
        <v>51246177032.49</v>
      </c>
    </row>
    <row r="48" spans="1:10" s="33" customFormat="1" ht="24" customHeight="1">
      <c r="A48" s="99" t="s">
        <v>135</v>
      </c>
      <c r="B48" s="28"/>
      <c r="C48" s="28"/>
      <c r="D48" s="28"/>
      <c r="E48" s="28"/>
      <c r="F48" s="28"/>
      <c r="G48" s="28"/>
      <c r="H48" s="28"/>
      <c r="I48" s="29">
        <v>62081895350.87</v>
      </c>
      <c r="J48" s="141">
        <f t="shared" si="2"/>
        <v>-62081895350.87</v>
      </c>
    </row>
    <row r="49" spans="1:10" s="33" customFormat="1" ht="24" customHeight="1">
      <c r="A49" s="99" t="s">
        <v>366</v>
      </c>
      <c r="B49" s="28"/>
      <c r="C49" s="28"/>
      <c r="D49" s="28"/>
      <c r="E49" s="28"/>
      <c r="F49" s="28"/>
      <c r="G49" s="28"/>
      <c r="H49" s="28"/>
      <c r="I49" s="81">
        <v>-5682531897</v>
      </c>
      <c r="J49" s="141">
        <f t="shared" si="2"/>
        <v>5682531897</v>
      </c>
    </row>
    <row r="50" spans="1:10" s="33" customFormat="1" ht="24" customHeight="1">
      <c r="A50" s="99" t="s">
        <v>367</v>
      </c>
      <c r="B50" s="28"/>
      <c r="C50" s="28"/>
      <c r="D50" s="28"/>
      <c r="E50" s="28"/>
      <c r="F50" s="28"/>
      <c r="G50" s="28"/>
      <c r="H50" s="28"/>
      <c r="I50" s="81">
        <v>66166134144</v>
      </c>
      <c r="J50" s="141">
        <f t="shared" si="2"/>
        <v>-66166134144</v>
      </c>
    </row>
    <row r="51" spans="1:10" s="33" customFormat="1" ht="24" customHeight="1">
      <c r="A51" s="99" t="s">
        <v>368</v>
      </c>
      <c r="B51" s="28"/>
      <c r="C51" s="28"/>
      <c r="D51" s="28"/>
      <c r="E51" s="28"/>
      <c r="F51" s="28"/>
      <c r="G51" s="28"/>
      <c r="H51" s="28"/>
      <c r="I51" s="81">
        <v>-13562892201.76</v>
      </c>
      <c r="J51" s="141">
        <f t="shared" si="2"/>
        <v>13562892201.76</v>
      </c>
    </row>
    <row r="52" spans="1:10" s="33" customFormat="1" ht="24" customHeight="1">
      <c r="A52" s="94" t="s">
        <v>390</v>
      </c>
      <c r="B52" s="28"/>
      <c r="C52" s="28"/>
      <c r="D52" s="28"/>
      <c r="E52" s="28"/>
      <c r="F52" s="28"/>
      <c r="G52" s="28"/>
      <c r="H52" s="28"/>
      <c r="I52" s="81">
        <v>-15000000000</v>
      </c>
      <c r="J52" s="141">
        <f t="shared" si="2"/>
        <v>15000000000</v>
      </c>
    </row>
    <row r="53" spans="1:10" s="32" customFormat="1" ht="24" customHeight="1" thickBot="1">
      <c r="A53" s="104" t="s">
        <v>138</v>
      </c>
      <c r="B53" s="34"/>
      <c r="C53" s="34"/>
      <c r="D53" s="34"/>
      <c r="E53" s="34"/>
      <c r="F53" s="34"/>
      <c r="G53" s="34"/>
      <c r="H53" s="34"/>
      <c r="I53" s="35">
        <f>SUM(I47:I52)</f>
        <v>42756428363.62</v>
      </c>
      <c r="J53" s="141">
        <f t="shared" si="2"/>
        <v>-42756428363.62</v>
      </c>
    </row>
    <row r="54" spans="1:10" s="37" customFormat="1" ht="18.75" customHeight="1">
      <c r="A54" s="27" t="s">
        <v>384</v>
      </c>
      <c r="I54" s="121"/>
      <c r="J54" s="141">
        <f t="shared" si="2"/>
        <v>0</v>
      </c>
    </row>
    <row r="55" spans="1:10" s="145" customFormat="1" ht="18.75" customHeight="1">
      <c r="A55" s="116" t="s">
        <v>386</v>
      </c>
      <c r="I55" s="123"/>
      <c r="J55" s="135">
        <f t="shared" si="2"/>
        <v>0</v>
      </c>
    </row>
    <row r="56" spans="1:10" s="145" customFormat="1" ht="18.75" customHeight="1">
      <c r="A56" s="116" t="s">
        <v>387</v>
      </c>
      <c r="I56" s="123"/>
      <c r="J56" s="135">
        <f>B56+F56-I56</f>
        <v>0</v>
      </c>
    </row>
    <row r="57" spans="1:10" s="145" customFormat="1" ht="18.75" customHeight="1">
      <c r="A57" s="116" t="s">
        <v>389</v>
      </c>
      <c r="I57" s="123"/>
      <c r="J57" s="135">
        <f>B57+F57-I57</f>
        <v>0</v>
      </c>
    </row>
    <row r="58" spans="1:10" s="133" customFormat="1" ht="18.75" customHeight="1">
      <c r="A58" s="117" t="s">
        <v>385</v>
      </c>
      <c r="I58" s="124"/>
      <c r="J58" s="135">
        <f t="shared" si="2"/>
        <v>0</v>
      </c>
    </row>
    <row r="59" spans="1:10" s="133" customFormat="1" ht="14.25" customHeight="1">
      <c r="A59" s="92" t="s">
        <v>369</v>
      </c>
      <c r="E59" s="147"/>
      <c r="I59" s="124"/>
      <c r="J59" s="135">
        <f t="shared" si="2"/>
        <v>0</v>
      </c>
    </row>
    <row r="60" spans="1:10" s="133" customFormat="1" ht="18.75" customHeight="1">
      <c r="A60" s="92" t="s">
        <v>370</v>
      </c>
      <c r="E60" s="147"/>
      <c r="I60" s="124"/>
      <c r="J60" s="135">
        <f t="shared" si="2"/>
        <v>0</v>
      </c>
    </row>
    <row r="61" spans="1:10" s="133" customFormat="1" ht="18.75" customHeight="1">
      <c r="A61" s="92" t="s">
        <v>371</v>
      </c>
      <c r="E61" s="148"/>
      <c r="F61" s="146"/>
      <c r="I61" s="124"/>
      <c r="J61" s="135">
        <f t="shared" si="2"/>
        <v>0</v>
      </c>
    </row>
    <row r="62" spans="1:10" s="133" customFormat="1" ht="18.75" customHeight="1" hidden="1">
      <c r="A62" s="92" t="s">
        <v>372</v>
      </c>
      <c r="E62" s="147"/>
      <c r="I62" s="124"/>
      <c r="J62" s="135">
        <f t="shared" si="2"/>
        <v>0</v>
      </c>
    </row>
    <row r="63" spans="1:10" s="133" customFormat="1" ht="18.75" customHeight="1" hidden="1">
      <c r="A63" s="92" t="s">
        <v>373</v>
      </c>
      <c r="E63" s="147"/>
      <c r="I63" s="124"/>
      <c r="J63" s="135">
        <f t="shared" si="2"/>
        <v>0</v>
      </c>
    </row>
    <row r="64" spans="1:10" s="145" customFormat="1" ht="16.5" customHeight="1">
      <c r="A64" s="149" t="s">
        <v>374</v>
      </c>
      <c r="E64" s="150"/>
      <c r="I64" s="123"/>
      <c r="J64" s="135">
        <f t="shared" si="2"/>
        <v>0</v>
      </c>
    </row>
    <row r="65" spans="1:10" s="133" customFormat="1" ht="18.75" customHeight="1">
      <c r="A65" s="117" t="s">
        <v>375</v>
      </c>
      <c r="E65" s="147"/>
      <c r="I65" s="124"/>
      <c r="J65" s="135">
        <f t="shared" si="2"/>
        <v>0</v>
      </c>
    </row>
    <row r="66" spans="1:10" s="145" customFormat="1" ht="18.75" customHeight="1">
      <c r="A66" s="92" t="s">
        <v>376</v>
      </c>
      <c r="E66" s="150"/>
      <c r="I66" s="123"/>
      <c r="J66" s="135">
        <f t="shared" si="2"/>
        <v>0</v>
      </c>
    </row>
    <row r="67" spans="1:10" s="145" customFormat="1" ht="18.75" customHeight="1">
      <c r="A67" s="149" t="s">
        <v>377</v>
      </c>
      <c r="E67" s="150"/>
      <c r="I67" s="123"/>
      <c r="J67" s="135">
        <f t="shared" si="2"/>
        <v>0</v>
      </c>
    </row>
    <row r="68" spans="1:10" s="133" customFormat="1" ht="16.5">
      <c r="A68" s="92" t="s">
        <v>388</v>
      </c>
      <c r="E68" s="147"/>
      <c r="I68" s="124"/>
      <c r="J68" s="135">
        <f t="shared" si="2"/>
        <v>0</v>
      </c>
    </row>
    <row r="69" spans="1:10" s="133" customFormat="1" ht="16.5">
      <c r="A69" s="92" t="s">
        <v>380</v>
      </c>
      <c r="E69" s="147"/>
      <c r="I69" s="124"/>
      <c r="J69" s="135"/>
    </row>
    <row r="70" spans="1:10" s="133" customFormat="1" ht="18.75" customHeight="1">
      <c r="A70" s="92" t="s">
        <v>378</v>
      </c>
      <c r="E70" s="147"/>
      <c r="F70" s="151"/>
      <c r="I70" s="124"/>
      <c r="J70" s="135">
        <f>B70+F70-I70</f>
        <v>0</v>
      </c>
    </row>
    <row r="71" spans="1:10" ht="24.75" customHeight="1">
      <c r="A71" s="9"/>
      <c r="C71" s="91"/>
      <c r="F71" s="91" t="s">
        <v>379</v>
      </c>
      <c r="I71" s="124"/>
      <c r="J71" s="141">
        <f>B71+D71+E71</f>
        <v>0</v>
      </c>
    </row>
    <row r="72" spans="1:10" ht="24.75" customHeight="1">
      <c r="A72" s="9"/>
      <c r="B72" s="126"/>
      <c r="I72" s="124"/>
      <c r="J72" s="141"/>
    </row>
    <row r="73" spans="1:10" ht="24.75" customHeight="1">
      <c r="A73" s="96"/>
      <c r="B73" s="133"/>
      <c r="C73" s="133"/>
      <c r="D73" s="91"/>
      <c r="I73" s="124"/>
      <c r="J73" s="141">
        <f aca="true" t="shared" si="10" ref="J73:J90">B73+C73+D73+E73-G73</f>
        <v>0</v>
      </c>
    </row>
    <row r="74" spans="1:10" ht="24.75" customHeight="1">
      <c r="A74" s="100"/>
      <c r="B74" s="91"/>
      <c r="D74" s="107"/>
      <c r="I74" s="124"/>
      <c r="J74" s="141">
        <f t="shared" si="10"/>
        <v>0</v>
      </c>
    </row>
    <row r="75" spans="9:10" ht="24.75" customHeight="1">
      <c r="I75" s="124"/>
      <c r="J75" s="141">
        <f t="shared" si="10"/>
        <v>0</v>
      </c>
    </row>
    <row r="76" ht="24.75" customHeight="1">
      <c r="J76" s="141">
        <f t="shared" si="10"/>
        <v>0</v>
      </c>
    </row>
    <row r="77" ht="24.75" customHeight="1">
      <c r="J77" s="141">
        <f t="shared" si="10"/>
        <v>0</v>
      </c>
    </row>
    <row r="78" ht="24.75" customHeight="1">
      <c r="J78" s="141">
        <f t="shared" si="10"/>
        <v>0</v>
      </c>
    </row>
    <row r="79" ht="24.75" customHeight="1">
      <c r="J79" s="141">
        <f t="shared" si="10"/>
        <v>0</v>
      </c>
    </row>
    <row r="80" ht="24.75" customHeight="1">
      <c r="J80" s="141">
        <f t="shared" si="10"/>
        <v>0</v>
      </c>
    </row>
    <row r="81" ht="24.75" customHeight="1">
      <c r="J81" s="141">
        <f t="shared" si="10"/>
        <v>0</v>
      </c>
    </row>
    <row r="82" ht="24.75" customHeight="1">
      <c r="J82" s="141">
        <f t="shared" si="10"/>
        <v>0</v>
      </c>
    </row>
    <row r="83" ht="24.75" customHeight="1">
      <c r="J83" s="141">
        <f t="shared" si="10"/>
        <v>0</v>
      </c>
    </row>
    <row r="84" ht="24.75" customHeight="1">
      <c r="J84" s="141">
        <f t="shared" si="10"/>
        <v>0</v>
      </c>
    </row>
    <row r="85" ht="24.75" customHeight="1">
      <c r="J85" s="141">
        <f t="shared" si="10"/>
        <v>0</v>
      </c>
    </row>
    <row r="86" ht="24.75" customHeight="1">
      <c r="J86" s="141">
        <f t="shared" si="10"/>
        <v>0</v>
      </c>
    </row>
    <row r="87" ht="24.75" customHeight="1">
      <c r="J87" s="141">
        <f t="shared" si="10"/>
        <v>0</v>
      </c>
    </row>
    <row r="88" ht="24.75" customHeight="1">
      <c r="J88" s="141">
        <f t="shared" si="10"/>
        <v>0</v>
      </c>
    </row>
    <row r="89" ht="24.75" customHeight="1">
      <c r="J89" s="141">
        <f t="shared" si="10"/>
        <v>0</v>
      </c>
    </row>
    <row r="90" ht="24.75" customHeight="1">
      <c r="J90" s="141">
        <f t="shared" si="10"/>
        <v>0</v>
      </c>
    </row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</sheetData>
  <mergeCells count="6">
    <mergeCell ref="B4:B5"/>
    <mergeCell ref="A4:A5"/>
    <mergeCell ref="I4:I5"/>
    <mergeCell ref="G4:H4"/>
    <mergeCell ref="E4:F4"/>
    <mergeCell ref="C4:D4"/>
  </mergeCells>
  <printOptions horizontalCentered="1"/>
  <pageMargins left="0.3937007874015748" right="0.3937007874015748" top="0.7874015748031497" bottom="0.9055118110236221" header="0.3937007874015748" footer="0.5118110236220472"/>
  <pageSetup horizontalDpi="600" verticalDpi="600" orientation="portrait" pageOrder="overThenDown" paperSize="9" scale="81" r:id="rId4"/>
  <rowBreaks count="1" manualBreakCount="1">
    <brk id="35" max="255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6"/>
  <sheetViews>
    <sheetView view="pageBreakPreview" zoomScale="75" zoomScaleNormal="90" zoomScaleSheetLayoutView="75" workbookViewId="0" topLeftCell="A3">
      <pane xSplit="1" ySplit="3" topLeftCell="B43" activePane="bottomRight" state="frozen"/>
      <selection pane="topLeft" activeCell="A3" sqref="A3"/>
      <selection pane="topRight" activeCell="B3" sqref="B3"/>
      <selection pane="bottomLeft" activeCell="A6" sqref="A6"/>
      <selection pane="bottomRight" activeCell="D33" sqref="D33"/>
    </sheetView>
  </sheetViews>
  <sheetFormatPr defaultColWidth="9.00390625" defaultRowHeight="16.5"/>
  <cols>
    <col min="1" max="1" width="44.00390625" style="2" customWidth="1"/>
    <col min="2" max="2" width="22.25390625" style="0" customWidth="1"/>
    <col min="3" max="3" width="21.875" style="0" customWidth="1"/>
    <col min="4" max="4" width="20.25390625" style="0" customWidth="1"/>
    <col min="5" max="5" width="19.00390625" style="0" customWidth="1"/>
    <col min="6" max="6" width="20.50390625" style="0" customWidth="1"/>
    <col min="7" max="7" width="23.00390625" style="0" customWidth="1"/>
    <col min="8" max="8" width="21.875" style="0" customWidth="1"/>
    <col min="9" max="9" width="65.50390625" style="0" customWidth="1"/>
    <col min="10" max="10" width="20.50390625" style="47" bestFit="1" customWidth="1"/>
    <col min="11" max="11" width="23.375" style="0" customWidth="1"/>
  </cols>
  <sheetData>
    <row r="1" spans="4:5" ht="32.25">
      <c r="D1" s="13" t="s">
        <v>114</v>
      </c>
      <c r="E1" s="14" t="s">
        <v>115</v>
      </c>
    </row>
    <row r="2" spans="4:5" ht="41.25">
      <c r="D2" s="15" t="s">
        <v>266</v>
      </c>
      <c r="E2" s="16" t="s">
        <v>116</v>
      </c>
    </row>
    <row r="3" spans="4:9" ht="20.25" customHeight="1" thickBot="1">
      <c r="D3" s="88" t="s">
        <v>267</v>
      </c>
      <c r="E3" s="89" t="s">
        <v>268</v>
      </c>
      <c r="I3" s="120" t="s">
        <v>269</v>
      </c>
    </row>
    <row r="4" spans="1:10" ht="23.25" customHeight="1">
      <c r="A4" s="163" t="s">
        <v>270</v>
      </c>
      <c r="B4" s="161" t="s">
        <v>271</v>
      </c>
      <c r="C4" s="168" t="s">
        <v>272</v>
      </c>
      <c r="D4" s="168"/>
      <c r="E4" s="168" t="s">
        <v>119</v>
      </c>
      <c r="F4" s="168"/>
      <c r="G4" s="167" t="s">
        <v>120</v>
      </c>
      <c r="H4" s="168"/>
      <c r="I4" s="165" t="s">
        <v>121</v>
      </c>
      <c r="J4" s="66"/>
    </row>
    <row r="5" spans="1:10" ht="35.25" customHeight="1">
      <c r="A5" s="164"/>
      <c r="B5" s="162"/>
      <c r="C5" s="41" t="s">
        <v>273</v>
      </c>
      <c r="D5" s="1" t="s">
        <v>122</v>
      </c>
      <c r="E5" s="42" t="s">
        <v>123</v>
      </c>
      <c r="F5" s="3" t="s">
        <v>124</v>
      </c>
      <c r="G5" s="42" t="s">
        <v>274</v>
      </c>
      <c r="H5" s="3" t="s">
        <v>124</v>
      </c>
      <c r="I5" s="166"/>
      <c r="J5" s="66"/>
    </row>
    <row r="6" spans="1:11" s="2" customFormat="1" ht="29.25" customHeight="1">
      <c r="A6" s="106" t="s">
        <v>275</v>
      </c>
      <c r="B6" s="28">
        <v>9758492778</v>
      </c>
      <c r="C6" s="28">
        <v>521851448</v>
      </c>
      <c r="D6" s="28">
        <v>87644</v>
      </c>
      <c r="E6" s="28">
        <v>0</v>
      </c>
      <c r="F6" s="28">
        <f aca="true" t="shared" si="0" ref="F6:F31">C6+D6+E6</f>
        <v>521939092</v>
      </c>
      <c r="G6" s="28">
        <v>0</v>
      </c>
      <c r="H6" s="28">
        <f aca="true" t="shared" si="1" ref="H6:H31">G6</f>
        <v>0</v>
      </c>
      <c r="I6" s="29">
        <v>10280431870</v>
      </c>
      <c r="J6" s="66">
        <f aca="true" t="shared" si="2" ref="J6:J41">B6+C6+D6+E6-G6</f>
        <v>10280431870</v>
      </c>
      <c r="K6" s="82">
        <f aca="true" t="shared" si="3" ref="K6:K41">I6-J6</f>
        <v>0</v>
      </c>
    </row>
    <row r="7" spans="1:11" s="2" customFormat="1" ht="29.25" customHeight="1">
      <c r="A7" s="106" t="s">
        <v>276</v>
      </c>
      <c r="B7" s="28">
        <v>35558847626</v>
      </c>
      <c r="C7" s="28">
        <v>1911243181</v>
      </c>
      <c r="D7" s="28">
        <v>46626495</v>
      </c>
      <c r="E7" s="28">
        <v>0</v>
      </c>
      <c r="F7" s="28">
        <f t="shared" si="0"/>
        <v>1957869676</v>
      </c>
      <c r="G7" s="28">
        <v>0</v>
      </c>
      <c r="H7" s="28">
        <f t="shared" si="1"/>
        <v>0</v>
      </c>
      <c r="I7" s="110">
        <v>37516717302</v>
      </c>
      <c r="J7" s="66">
        <f t="shared" si="2"/>
        <v>37516717302</v>
      </c>
      <c r="K7" s="82">
        <f t="shared" si="3"/>
        <v>0</v>
      </c>
    </row>
    <row r="8" spans="1:11" s="2" customFormat="1" ht="29.25" customHeight="1">
      <c r="A8" s="106" t="s">
        <v>277</v>
      </c>
      <c r="B8" s="28">
        <v>4112534044</v>
      </c>
      <c r="C8" s="28">
        <v>0</v>
      </c>
      <c r="D8" s="28">
        <v>0</v>
      </c>
      <c r="E8" s="28">
        <v>0</v>
      </c>
      <c r="F8" s="28">
        <f t="shared" si="0"/>
        <v>0</v>
      </c>
      <c r="G8" s="28">
        <v>0</v>
      </c>
      <c r="H8" s="28">
        <f t="shared" si="1"/>
        <v>0</v>
      </c>
      <c r="I8" s="29">
        <v>4112534044</v>
      </c>
      <c r="J8" s="66">
        <f t="shared" si="2"/>
        <v>4112534044</v>
      </c>
      <c r="K8" s="82">
        <f t="shared" si="3"/>
        <v>0</v>
      </c>
    </row>
    <row r="9" spans="1:11" s="2" customFormat="1" ht="29.25" customHeight="1">
      <c r="A9" s="106" t="s">
        <v>278</v>
      </c>
      <c r="B9" s="28">
        <v>15372029676</v>
      </c>
      <c r="C9" s="28">
        <v>0</v>
      </c>
      <c r="D9" s="28">
        <v>400</v>
      </c>
      <c r="E9" s="28">
        <v>0</v>
      </c>
      <c r="F9" s="28">
        <f t="shared" si="0"/>
        <v>400</v>
      </c>
      <c r="G9" s="28">
        <v>0</v>
      </c>
      <c r="H9" s="28">
        <f t="shared" si="1"/>
        <v>0</v>
      </c>
      <c r="I9" s="29">
        <v>15372030076</v>
      </c>
      <c r="J9" s="66">
        <f t="shared" si="2"/>
        <v>15372030076</v>
      </c>
      <c r="K9" s="82">
        <f t="shared" si="3"/>
        <v>0</v>
      </c>
    </row>
    <row r="10" spans="1:11" s="2" customFormat="1" ht="29.25" customHeight="1">
      <c r="A10" s="106" t="s">
        <v>279</v>
      </c>
      <c r="B10" s="28">
        <v>18771763378</v>
      </c>
      <c r="C10" s="28">
        <v>13342709</v>
      </c>
      <c r="D10" s="28">
        <v>168850</v>
      </c>
      <c r="E10" s="28">
        <v>0</v>
      </c>
      <c r="F10" s="28">
        <f t="shared" si="0"/>
        <v>13511559</v>
      </c>
      <c r="G10" s="28">
        <v>0</v>
      </c>
      <c r="H10" s="28">
        <f t="shared" si="1"/>
        <v>0</v>
      </c>
      <c r="I10" s="110">
        <v>18785274937</v>
      </c>
      <c r="J10" s="66">
        <f t="shared" si="2"/>
        <v>18785274937</v>
      </c>
      <c r="K10" s="82">
        <f t="shared" si="3"/>
        <v>0</v>
      </c>
    </row>
    <row r="11" spans="1:11" s="2" customFormat="1" ht="29.25" customHeight="1">
      <c r="A11" s="106" t="s">
        <v>280</v>
      </c>
      <c r="B11" s="28">
        <v>2092191510</v>
      </c>
      <c r="C11" s="28">
        <v>0</v>
      </c>
      <c r="D11" s="28">
        <v>1200</v>
      </c>
      <c r="E11" s="28">
        <v>0</v>
      </c>
      <c r="F11" s="28">
        <f t="shared" si="0"/>
        <v>1200</v>
      </c>
      <c r="G11" s="28">
        <v>0</v>
      </c>
      <c r="H11" s="28">
        <f t="shared" si="1"/>
        <v>0</v>
      </c>
      <c r="I11" s="29">
        <v>2092192710</v>
      </c>
      <c r="J11" s="66">
        <f t="shared" si="2"/>
        <v>2092192710</v>
      </c>
      <c r="K11" s="82">
        <f t="shared" si="3"/>
        <v>0</v>
      </c>
    </row>
    <row r="12" spans="1:11" s="2" customFormat="1" ht="29.25" customHeight="1">
      <c r="A12" s="106" t="s">
        <v>281</v>
      </c>
      <c r="B12" s="28">
        <v>126478207488</v>
      </c>
      <c r="C12" s="28">
        <v>497646625</v>
      </c>
      <c r="D12" s="28">
        <v>143217558</v>
      </c>
      <c r="E12" s="28">
        <v>0</v>
      </c>
      <c r="F12" s="28">
        <f t="shared" si="0"/>
        <v>640864183</v>
      </c>
      <c r="G12" s="28">
        <v>0</v>
      </c>
      <c r="H12" s="28">
        <f t="shared" si="1"/>
        <v>0</v>
      </c>
      <c r="I12" s="29">
        <v>127119071671</v>
      </c>
      <c r="J12" s="66">
        <f t="shared" si="2"/>
        <v>127119071671</v>
      </c>
      <c r="K12" s="82">
        <f t="shared" si="3"/>
        <v>0</v>
      </c>
    </row>
    <row r="13" spans="1:11" s="2" customFormat="1" ht="29.25" customHeight="1">
      <c r="A13" s="106" t="s">
        <v>282</v>
      </c>
      <c r="B13" s="28">
        <v>26184098321</v>
      </c>
      <c r="C13" s="28">
        <v>1869249969</v>
      </c>
      <c r="D13" s="28">
        <v>37767362</v>
      </c>
      <c r="E13" s="28">
        <v>0</v>
      </c>
      <c r="F13" s="28">
        <f t="shared" si="0"/>
        <v>1907017331</v>
      </c>
      <c r="G13" s="28">
        <v>0</v>
      </c>
      <c r="H13" s="28">
        <f t="shared" si="1"/>
        <v>0</v>
      </c>
      <c r="I13" s="29">
        <v>28091115652</v>
      </c>
      <c r="J13" s="66">
        <f t="shared" si="2"/>
        <v>28091115652</v>
      </c>
      <c r="K13" s="82">
        <f t="shared" si="3"/>
        <v>0</v>
      </c>
    </row>
    <row r="14" spans="1:11" s="2" customFormat="1" ht="29.25" customHeight="1">
      <c r="A14" s="106" t="s">
        <v>283</v>
      </c>
      <c r="B14" s="28">
        <v>258130095331</v>
      </c>
      <c r="C14" s="28">
        <v>1619845876</v>
      </c>
      <c r="D14" s="28">
        <v>4405559858</v>
      </c>
      <c r="E14" s="28">
        <v>0</v>
      </c>
      <c r="F14" s="28">
        <f t="shared" si="0"/>
        <v>6025405734</v>
      </c>
      <c r="G14" s="28">
        <v>0</v>
      </c>
      <c r="H14" s="28">
        <f t="shared" si="1"/>
        <v>0</v>
      </c>
      <c r="I14" s="29">
        <v>264155501065</v>
      </c>
      <c r="J14" s="66">
        <f t="shared" si="2"/>
        <v>264155501065</v>
      </c>
      <c r="K14" s="82">
        <f t="shared" si="3"/>
        <v>0</v>
      </c>
    </row>
    <row r="15" spans="1:11" s="2" customFormat="1" ht="29.25" customHeight="1">
      <c r="A15" s="106" t="s">
        <v>284</v>
      </c>
      <c r="B15" s="28">
        <v>187221123923</v>
      </c>
      <c r="C15" s="28">
        <v>1394509434</v>
      </c>
      <c r="D15" s="28">
        <v>186929297</v>
      </c>
      <c r="E15" s="28">
        <v>0</v>
      </c>
      <c r="F15" s="28">
        <f t="shared" si="0"/>
        <v>1581438731</v>
      </c>
      <c r="G15" s="28">
        <v>0</v>
      </c>
      <c r="H15" s="28">
        <f t="shared" si="1"/>
        <v>0</v>
      </c>
      <c r="I15" s="29">
        <v>188802562654</v>
      </c>
      <c r="J15" s="66">
        <f t="shared" si="2"/>
        <v>188802562654</v>
      </c>
      <c r="K15" s="82">
        <f t="shared" si="3"/>
        <v>0</v>
      </c>
    </row>
    <row r="16" spans="1:11" s="2" customFormat="1" ht="29.25" customHeight="1">
      <c r="A16" s="106" t="s">
        <v>285</v>
      </c>
      <c r="B16" s="28">
        <v>145919082236</v>
      </c>
      <c r="C16" s="28">
        <v>168231309</v>
      </c>
      <c r="D16" s="28">
        <v>9763009</v>
      </c>
      <c r="E16" s="28">
        <v>0</v>
      </c>
      <c r="F16" s="28">
        <f t="shared" si="0"/>
        <v>177994318</v>
      </c>
      <c r="G16" s="28">
        <v>0</v>
      </c>
      <c r="H16" s="28">
        <f t="shared" si="1"/>
        <v>0</v>
      </c>
      <c r="I16" s="29">
        <v>146097076554</v>
      </c>
      <c r="J16" s="66">
        <f t="shared" si="2"/>
        <v>146097076554</v>
      </c>
      <c r="K16" s="82">
        <f t="shared" si="3"/>
        <v>0</v>
      </c>
    </row>
    <row r="17" spans="1:11" s="2" customFormat="1" ht="29.25" customHeight="1">
      <c r="A17" s="106" t="s">
        <v>286</v>
      </c>
      <c r="B17" s="28">
        <v>25081647100</v>
      </c>
      <c r="C17" s="28">
        <v>1340000</v>
      </c>
      <c r="D17" s="28">
        <v>282440</v>
      </c>
      <c r="E17" s="28">
        <v>0</v>
      </c>
      <c r="F17" s="28">
        <f t="shared" si="0"/>
        <v>1622440</v>
      </c>
      <c r="G17" s="28">
        <v>0</v>
      </c>
      <c r="H17" s="28">
        <f t="shared" si="1"/>
        <v>0</v>
      </c>
      <c r="I17" s="29">
        <v>25083269540</v>
      </c>
      <c r="J17" s="66">
        <f t="shared" si="2"/>
        <v>25083269540</v>
      </c>
      <c r="K17" s="82">
        <f t="shared" si="3"/>
        <v>0</v>
      </c>
    </row>
    <row r="18" spans="1:11" s="2" customFormat="1" ht="29.25" customHeight="1">
      <c r="A18" s="106" t="s">
        <v>287</v>
      </c>
      <c r="B18" s="28">
        <v>52908749116</v>
      </c>
      <c r="C18" s="28">
        <v>2013842877</v>
      </c>
      <c r="D18" s="28">
        <v>32307507</v>
      </c>
      <c r="E18" s="28">
        <v>0</v>
      </c>
      <c r="F18" s="28">
        <f t="shared" si="0"/>
        <v>2046150384</v>
      </c>
      <c r="G18" s="28">
        <v>0</v>
      </c>
      <c r="H18" s="28">
        <f t="shared" si="1"/>
        <v>0</v>
      </c>
      <c r="I18" s="29">
        <v>54954899500</v>
      </c>
      <c r="J18" s="66">
        <f t="shared" si="2"/>
        <v>54954899500</v>
      </c>
      <c r="K18" s="82">
        <f t="shared" si="3"/>
        <v>0</v>
      </c>
    </row>
    <row r="19" spans="1:11" s="2" customFormat="1" ht="29.25" customHeight="1">
      <c r="A19" s="106" t="s">
        <v>288</v>
      </c>
      <c r="B19" s="28">
        <v>60604240662</v>
      </c>
      <c r="C19" s="28">
        <v>1131265505</v>
      </c>
      <c r="D19" s="28">
        <v>1219116</v>
      </c>
      <c r="E19" s="28">
        <v>0</v>
      </c>
      <c r="F19" s="28">
        <f t="shared" si="0"/>
        <v>1132484621</v>
      </c>
      <c r="G19" s="28">
        <v>0</v>
      </c>
      <c r="H19" s="28">
        <f t="shared" si="1"/>
        <v>0</v>
      </c>
      <c r="I19" s="29">
        <v>61736725283</v>
      </c>
      <c r="J19" s="66">
        <f t="shared" si="2"/>
        <v>61736725283</v>
      </c>
      <c r="K19" s="82">
        <f t="shared" si="3"/>
        <v>0</v>
      </c>
    </row>
    <row r="20" spans="1:11" s="2" customFormat="1" ht="29.25" customHeight="1">
      <c r="A20" s="106" t="s">
        <v>289</v>
      </c>
      <c r="B20" s="28">
        <v>149697283</v>
      </c>
      <c r="C20" s="28">
        <v>0</v>
      </c>
      <c r="D20" s="28">
        <v>0</v>
      </c>
      <c r="E20" s="28">
        <v>0</v>
      </c>
      <c r="F20" s="28">
        <f t="shared" si="0"/>
        <v>0</v>
      </c>
      <c r="G20" s="28">
        <v>0</v>
      </c>
      <c r="H20" s="28">
        <f t="shared" si="1"/>
        <v>0</v>
      </c>
      <c r="I20" s="29">
        <v>149697283</v>
      </c>
      <c r="J20" s="66">
        <f t="shared" si="2"/>
        <v>149697283</v>
      </c>
      <c r="K20" s="82">
        <f t="shared" si="3"/>
        <v>0</v>
      </c>
    </row>
    <row r="21" spans="1:11" s="2" customFormat="1" ht="29.25" customHeight="1">
      <c r="A21" s="106" t="s">
        <v>290</v>
      </c>
      <c r="B21" s="28">
        <v>1436576493</v>
      </c>
      <c r="C21" s="28">
        <v>28525729</v>
      </c>
      <c r="D21" s="28">
        <v>1314456</v>
      </c>
      <c r="E21" s="28">
        <v>0</v>
      </c>
      <c r="F21" s="28">
        <f t="shared" si="0"/>
        <v>29840185</v>
      </c>
      <c r="G21" s="28">
        <v>0</v>
      </c>
      <c r="H21" s="28">
        <f t="shared" si="1"/>
        <v>0</v>
      </c>
      <c r="I21" s="29">
        <v>1466416678</v>
      </c>
      <c r="J21" s="66">
        <f t="shared" si="2"/>
        <v>1466416678</v>
      </c>
      <c r="K21" s="82">
        <f t="shared" si="3"/>
        <v>0</v>
      </c>
    </row>
    <row r="22" spans="1:11" s="2" customFormat="1" ht="29.25" customHeight="1">
      <c r="A22" s="106" t="s">
        <v>291</v>
      </c>
      <c r="B22" s="28">
        <v>136253780983</v>
      </c>
      <c r="C22" s="28">
        <v>0</v>
      </c>
      <c r="D22" s="28">
        <v>21729915</v>
      </c>
      <c r="E22" s="28">
        <v>0</v>
      </c>
      <c r="F22" s="28">
        <f t="shared" si="0"/>
        <v>21729915</v>
      </c>
      <c r="G22" s="28">
        <v>0</v>
      </c>
      <c r="H22" s="28">
        <f t="shared" si="1"/>
        <v>0</v>
      </c>
      <c r="I22" s="29">
        <v>136275510898</v>
      </c>
      <c r="J22" s="66">
        <f t="shared" si="2"/>
        <v>136275510898</v>
      </c>
      <c r="K22" s="82">
        <f t="shared" si="3"/>
        <v>0</v>
      </c>
    </row>
    <row r="23" spans="1:11" s="2" customFormat="1" ht="29.25" customHeight="1">
      <c r="A23" s="106" t="s">
        <v>126</v>
      </c>
      <c r="B23" s="28">
        <v>39803305674</v>
      </c>
      <c r="C23" s="28">
        <v>1253129982</v>
      </c>
      <c r="D23" s="28">
        <v>84150300</v>
      </c>
      <c r="E23" s="28">
        <v>0</v>
      </c>
      <c r="F23" s="28">
        <f t="shared" si="0"/>
        <v>1337280282</v>
      </c>
      <c r="G23" s="28">
        <v>0</v>
      </c>
      <c r="H23" s="28">
        <f t="shared" si="1"/>
        <v>0</v>
      </c>
      <c r="I23" s="29">
        <v>41140585956</v>
      </c>
      <c r="J23" s="66">
        <f t="shared" si="2"/>
        <v>41140585956</v>
      </c>
      <c r="K23" s="82">
        <f t="shared" si="3"/>
        <v>0</v>
      </c>
    </row>
    <row r="24" spans="1:11" s="2" customFormat="1" ht="29.25" customHeight="1">
      <c r="A24" s="106" t="s">
        <v>127</v>
      </c>
      <c r="B24" s="28">
        <v>2999490357</v>
      </c>
      <c r="C24" s="28">
        <v>327710</v>
      </c>
      <c r="D24" s="28">
        <v>0</v>
      </c>
      <c r="E24" s="28">
        <v>0</v>
      </c>
      <c r="F24" s="28">
        <f t="shared" si="0"/>
        <v>327710</v>
      </c>
      <c r="G24" s="28">
        <v>0</v>
      </c>
      <c r="H24" s="28">
        <f t="shared" si="1"/>
        <v>0</v>
      </c>
      <c r="I24" s="29">
        <v>2999818067</v>
      </c>
      <c r="J24" s="66">
        <f t="shared" si="2"/>
        <v>2999818067</v>
      </c>
      <c r="K24" s="82">
        <f t="shared" si="3"/>
        <v>0</v>
      </c>
    </row>
    <row r="25" spans="1:11" s="2" customFormat="1" ht="29.25" customHeight="1">
      <c r="A25" s="106" t="s">
        <v>128</v>
      </c>
      <c r="B25" s="28">
        <v>88622325520</v>
      </c>
      <c r="C25" s="28">
        <v>773586277</v>
      </c>
      <c r="D25" s="28">
        <v>98051551</v>
      </c>
      <c r="E25" s="28">
        <v>0</v>
      </c>
      <c r="F25" s="28">
        <f t="shared" si="0"/>
        <v>871637828</v>
      </c>
      <c r="G25" s="28">
        <v>0</v>
      </c>
      <c r="H25" s="28">
        <f t="shared" si="1"/>
        <v>0</v>
      </c>
      <c r="I25" s="29">
        <v>89493963348</v>
      </c>
      <c r="J25" s="66">
        <f t="shared" si="2"/>
        <v>89493963348</v>
      </c>
      <c r="K25" s="82">
        <f t="shared" si="3"/>
        <v>0</v>
      </c>
    </row>
    <row r="26" spans="1:11" s="2" customFormat="1" ht="29.25" customHeight="1">
      <c r="A26" s="106" t="s">
        <v>129</v>
      </c>
      <c r="B26" s="28">
        <v>63250076467</v>
      </c>
      <c r="C26" s="28">
        <v>43985970</v>
      </c>
      <c r="D26" s="28">
        <v>300</v>
      </c>
      <c r="E26" s="28">
        <v>0</v>
      </c>
      <c r="F26" s="28">
        <f t="shared" si="0"/>
        <v>43986270</v>
      </c>
      <c r="G26" s="28">
        <v>0</v>
      </c>
      <c r="H26" s="28">
        <f t="shared" si="1"/>
        <v>0</v>
      </c>
      <c r="I26" s="29">
        <v>63294062737</v>
      </c>
      <c r="J26" s="66">
        <f t="shared" si="2"/>
        <v>63294062737</v>
      </c>
      <c r="K26" s="82">
        <f t="shared" si="3"/>
        <v>0</v>
      </c>
    </row>
    <row r="27" spans="1:11" s="2" customFormat="1" ht="29.25" customHeight="1">
      <c r="A27" s="106" t="s">
        <v>130</v>
      </c>
      <c r="B27" s="28">
        <v>49950151404</v>
      </c>
      <c r="C27" s="28">
        <v>874458126</v>
      </c>
      <c r="D27" s="28">
        <v>41760426</v>
      </c>
      <c r="E27" s="28">
        <v>0</v>
      </c>
      <c r="F27" s="28">
        <f t="shared" si="0"/>
        <v>916218552</v>
      </c>
      <c r="G27" s="28">
        <v>0</v>
      </c>
      <c r="H27" s="28">
        <f t="shared" si="1"/>
        <v>0</v>
      </c>
      <c r="I27" s="29">
        <v>50866369956</v>
      </c>
      <c r="J27" s="66">
        <f t="shared" si="2"/>
        <v>50866369956</v>
      </c>
      <c r="K27" s="82">
        <f t="shared" si="3"/>
        <v>0</v>
      </c>
    </row>
    <row r="28" spans="1:11" s="2" customFormat="1" ht="29.25" customHeight="1">
      <c r="A28" s="106" t="s">
        <v>131</v>
      </c>
      <c r="B28" s="28">
        <v>5704030073</v>
      </c>
      <c r="C28" s="28">
        <v>34678737</v>
      </c>
      <c r="D28" s="28">
        <v>5706017</v>
      </c>
      <c r="E28" s="28">
        <v>0</v>
      </c>
      <c r="F28" s="28">
        <f t="shared" si="0"/>
        <v>40384754</v>
      </c>
      <c r="G28" s="28">
        <v>0</v>
      </c>
      <c r="H28" s="28">
        <f t="shared" si="1"/>
        <v>0</v>
      </c>
      <c r="I28" s="29">
        <v>5744414827</v>
      </c>
      <c r="J28" s="66">
        <f t="shared" si="2"/>
        <v>5744414827</v>
      </c>
      <c r="K28" s="82">
        <f t="shared" si="3"/>
        <v>0</v>
      </c>
    </row>
    <row r="29" spans="1:11" s="2" customFormat="1" ht="29.25" customHeight="1">
      <c r="A29" s="106" t="s">
        <v>132</v>
      </c>
      <c r="B29" s="28">
        <v>11665183045</v>
      </c>
      <c r="C29" s="28">
        <v>76664157</v>
      </c>
      <c r="D29" s="28">
        <v>4522597</v>
      </c>
      <c r="E29" s="28">
        <v>0</v>
      </c>
      <c r="F29" s="28">
        <f t="shared" si="0"/>
        <v>81186754</v>
      </c>
      <c r="G29" s="28">
        <v>0</v>
      </c>
      <c r="H29" s="28">
        <f t="shared" si="1"/>
        <v>0</v>
      </c>
      <c r="I29" s="29">
        <v>11746852327</v>
      </c>
      <c r="J29" s="66">
        <f t="shared" si="2"/>
        <v>11746369799</v>
      </c>
      <c r="K29" s="82">
        <f t="shared" si="3"/>
        <v>482528</v>
      </c>
    </row>
    <row r="30" spans="1:11" s="2" customFormat="1" ht="28.5" customHeight="1">
      <c r="A30" s="106" t="s">
        <v>292</v>
      </c>
      <c r="B30" s="28">
        <v>137078479377</v>
      </c>
      <c r="C30" s="28">
        <v>0</v>
      </c>
      <c r="D30" s="28">
        <v>5000</v>
      </c>
      <c r="E30" s="28">
        <v>0</v>
      </c>
      <c r="F30" s="28">
        <f t="shared" si="0"/>
        <v>5000</v>
      </c>
      <c r="G30" s="28">
        <v>0</v>
      </c>
      <c r="H30" s="28">
        <f t="shared" si="1"/>
        <v>0</v>
      </c>
      <c r="I30" s="29">
        <v>137078484377</v>
      </c>
      <c r="J30" s="66">
        <f t="shared" si="2"/>
        <v>137078484377</v>
      </c>
      <c r="K30" s="82">
        <f t="shared" si="3"/>
        <v>0</v>
      </c>
    </row>
    <row r="31" spans="1:11" s="55" customFormat="1" ht="29.25" customHeight="1">
      <c r="A31" s="106" t="s">
        <v>293</v>
      </c>
      <c r="B31" s="28">
        <v>1700000000</v>
      </c>
      <c r="C31" s="28">
        <v>0</v>
      </c>
      <c r="D31" s="28">
        <v>0</v>
      </c>
      <c r="E31" s="28">
        <v>0</v>
      </c>
      <c r="F31" s="28">
        <f t="shared" si="0"/>
        <v>0</v>
      </c>
      <c r="G31" s="28">
        <v>0</v>
      </c>
      <c r="H31" s="28">
        <f t="shared" si="1"/>
        <v>0</v>
      </c>
      <c r="I31" s="29">
        <v>1700000000</v>
      </c>
      <c r="J31" s="66">
        <f t="shared" si="2"/>
        <v>1700000000</v>
      </c>
      <c r="K31" s="82">
        <f t="shared" si="3"/>
        <v>0</v>
      </c>
    </row>
    <row r="32" spans="1:11" s="102" customFormat="1" ht="29.25" customHeight="1" thickBot="1">
      <c r="A32" s="105" t="s">
        <v>294</v>
      </c>
      <c r="B32" s="34">
        <f aca="true" t="shared" si="4" ref="B32:I32">SUM(B6:B31)</f>
        <v>1506806199865</v>
      </c>
      <c r="C32" s="34">
        <f t="shared" si="4"/>
        <v>14227725621</v>
      </c>
      <c r="D32" s="34">
        <f t="shared" si="4"/>
        <v>5121171298</v>
      </c>
      <c r="E32" s="34">
        <f t="shared" si="4"/>
        <v>0</v>
      </c>
      <c r="F32" s="34">
        <f t="shared" si="4"/>
        <v>19348896919</v>
      </c>
      <c r="G32" s="34">
        <f t="shared" si="4"/>
        <v>0</v>
      </c>
      <c r="H32" s="34">
        <f t="shared" si="4"/>
        <v>0</v>
      </c>
      <c r="I32" s="35">
        <f t="shared" si="4"/>
        <v>1526155579312</v>
      </c>
      <c r="J32" s="101">
        <f t="shared" si="2"/>
        <v>1526155096784</v>
      </c>
      <c r="K32" s="95">
        <f t="shared" si="3"/>
        <v>482528</v>
      </c>
    </row>
    <row r="33" spans="1:11" s="55" customFormat="1" ht="21.75" customHeight="1">
      <c r="A33" s="5" t="s">
        <v>133</v>
      </c>
      <c r="B33" s="109">
        <v>43446391969</v>
      </c>
      <c r="C33" s="28">
        <v>10659991784</v>
      </c>
      <c r="D33" s="28">
        <v>1486578455</v>
      </c>
      <c r="E33" s="28">
        <v>0</v>
      </c>
      <c r="F33" s="28">
        <f>C33+D33+E33</f>
        <v>12146570239</v>
      </c>
      <c r="G33" s="28">
        <v>24152029990</v>
      </c>
      <c r="H33" s="28">
        <f>G33</f>
        <v>24152029990</v>
      </c>
      <c r="I33" s="29">
        <v>31440932218</v>
      </c>
      <c r="J33" s="66">
        <f t="shared" si="2"/>
        <v>31440932218</v>
      </c>
      <c r="K33" s="127">
        <f t="shared" si="3"/>
        <v>0</v>
      </c>
    </row>
    <row r="34" spans="1:11" s="2" customFormat="1" ht="21" customHeight="1">
      <c r="A34" s="97" t="s">
        <v>134</v>
      </c>
      <c r="B34" s="28">
        <v>579231441</v>
      </c>
      <c r="C34" s="28">
        <v>0</v>
      </c>
      <c r="D34" s="28">
        <v>0</v>
      </c>
      <c r="E34" s="28">
        <v>862841539</v>
      </c>
      <c r="F34" s="109">
        <f>C34+D34+E34</f>
        <v>862841539</v>
      </c>
      <c r="G34" s="28">
        <v>0</v>
      </c>
      <c r="H34" s="28">
        <f>G34</f>
        <v>0</v>
      </c>
      <c r="I34" s="29">
        <v>1442072980</v>
      </c>
      <c r="J34" s="87">
        <f t="shared" si="2"/>
        <v>1442072980</v>
      </c>
      <c r="K34" s="82">
        <f t="shared" si="3"/>
        <v>0</v>
      </c>
    </row>
    <row r="35" spans="1:11" s="2" customFormat="1" ht="24" customHeight="1">
      <c r="A35" s="103" t="s">
        <v>295</v>
      </c>
      <c r="B35" s="30">
        <f aca="true" t="shared" si="5" ref="B35:I35">SUM(B33:B34)</f>
        <v>44025623410</v>
      </c>
      <c r="C35" s="30">
        <f t="shared" si="5"/>
        <v>10659991784</v>
      </c>
      <c r="D35" s="30">
        <f t="shared" si="5"/>
        <v>1486578455</v>
      </c>
      <c r="E35" s="30">
        <f t="shared" si="5"/>
        <v>862841539</v>
      </c>
      <c r="F35" s="30">
        <f t="shared" si="5"/>
        <v>13009411778</v>
      </c>
      <c r="G35" s="30">
        <f t="shared" si="5"/>
        <v>24152029990</v>
      </c>
      <c r="H35" s="30">
        <f t="shared" si="5"/>
        <v>24152029990</v>
      </c>
      <c r="I35" s="31">
        <f t="shared" si="5"/>
        <v>32883005198</v>
      </c>
      <c r="J35" s="87">
        <f t="shared" si="2"/>
        <v>32883005198</v>
      </c>
      <c r="K35" s="82">
        <f t="shared" si="3"/>
        <v>0</v>
      </c>
    </row>
    <row r="36" spans="1:11" s="2" customFormat="1" ht="33" customHeight="1">
      <c r="A36" s="94" t="s">
        <v>296</v>
      </c>
      <c r="B36" s="28">
        <v>10358212329</v>
      </c>
      <c r="C36" s="28">
        <v>31007710632</v>
      </c>
      <c r="D36" s="28">
        <v>0</v>
      </c>
      <c r="E36" s="28">
        <v>0</v>
      </c>
      <c r="F36" s="28">
        <f aca="true" t="shared" si="6" ref="F36:F41">C36+D36+E36</f>
        <v>31007710632</v>
      </c>
      <c r="G36" s="28">
        <v>27025490500</v>
      </c>
      <c r="H36" s="28">
        <f aca="true" t="shared" si="7" ref="H36:H41">G36</f>
        <v>27025490500</v>
      </c>
      <c r="I36" s="29">
        <v>14340432461</v>
      </c>
      <c r="J36" s="66">
        <f t="shared" si="2"/>
        <v>14340432461</v>
      </c>
      <c r="K36" s="82">
        <f t="shared" si="3"/>
        <v>0</v>
      </c>
    </row>
    <row r="37" spans="1:11" s="113" customFormat="1" ht="33.75" customHeight="1">
      <c r="A37" s="4" t="s">
        <v>297</v>
      </c>
      <c r="B37" s="109">
        <v>1662687472</v>
      </c>
      <c r="C37" s="109">
        <v>100553578</v>
      </c>
      <c r="D37" s="109">
        <v>86145448</v>
      </c>
      <c r="E37" s="109">
        <v>0</v>
      </c>
      <c r="F37" s="109">
        <f t="shared" si="6"/>
        <v>186699026</v>
      </c>
      <c r="G37" s="109">
        <v>1370158081</v>
      </c>
      <c r="H37" s="109">
        <f t="shared" si="7"/>
        <v>1370158081</v>
      </c>
      <c r="I37" s="110">
        <v>479228417</v>
      </c>
      <c r="J37" s="111">
        <f t="shared" si="2"/>
        <v>479228417</v>
      </c>
      <c r="K37" s="112">
        <f t="shared" si="3"/>
        <v>0</v>
      </c>
    </row>
    <row r="38" spans="1:11" s="2" customFormat="1" ht="31.5" customHeight="1">
      <c r="A38" s="4" t="s">
        <v>298</v>
      </c>
      <c r="B38" s="28">
        <v>10259901067</v>
      </c>
      <c r="C38" s="28">
        <v>3014419932</v>
      </c>
      <c r="D38" s="28">
        <v>1357175</v>
      </c>
      <c r="E38" s="28">
        <v>0</v>
      </c>
      <c r="F38" s="28">
        <f t="shared" si="6"/>
        <v>3015777107</v>
      </c>
      <c r="G38" s="28">
        <v>3315411645</v>
      </c>
      <c r="H38" s="28">
        <f t="shared" si="7"/>
        <v>3315411645</v>
      </c>
      <c r="I38" s="29">
        <v>9960266529</v>
      </c>
      <c r="J38" s="66">
        <f t="shared" si="2"/>
        <v>9960266529</v>
      </c>
      <c r="K38" s="82">
        <f t="shared" si="3"/>
        <v>0</v>
      </c>
    </row>
    <row r="39" spans="1:11" s="2" customFormat="1" ht="37.5" customHeight="1">
      <c r="A39" s="4" t="s">
        <v>299</v>
      </c>
      <c r="B39" s="28">
        <v>33852306517</v>
      </c>
      <c r="C39" s="28">
        <v>2772986671</v>
      </c>
      <c r="D39" s="28">
        <v>13988391</v>
      </c>
      <c r="E39" s="28">
        <v>0</v>
      </c>
      <c r="F39" s="28">
        <f t="shared" si="6"/>
        <v>2786975062</v>
      </c>
      <c r="G39" s="28">
        <v>1636192339</v>
      </c>
      <c r="H39" s="28">
        <f t="shared" si="7"/>
        <v>1636192339</v>
      </c>
      <c r="I39" s="29">
        <v>35003089240</v>
      </c>
      <c r="J39" s="66">
        <f t="shared" si="2"/>
        <v>35003089240</v>
      </c>
      <c r="K39" s="82">
        <f t="shared" si="3"/>
        <v>0</v>
      </c>
    </row>
    <row r="40" spans="1:11" s="2" customFormat="1" ht="33.75" customHeight="1">
      <c r="A40" s="4" t="s">
        <v>300</v>
      </c>
      <c r="B40" s="28">
        <v>37279746317</v>
      </c>
      <c r="C40" s="28">
        <v>3068299023</v>
      </c>
      <c r="D40" s="109">
        <v>400</v>
      </c>
      <c r="E40" s="28">
        <v>0</v>
      </c>
      <c r="F40" s="28">
        <f t="shared" si="6"/>
        <v>3068299423</v>
      </c>
      <c r="G40" s="28">
        <v>0</v>
      </c>
      <c r="H40" s="28">
        <f t="shared" si="7"/>
        <v>0</v>
      </c>
      <c r="I40" s="29">
        <v>40348045740</v>
      </c>
      <c r="J40" s="66">
        <f t="shared" si="2"/>
        <v>40348045740</v>
      </c>
      <c r="K40" s="82">
        <f t="shared" si="3"/>
        <v>0</v>
      </c>
    </row>
    <row r="41" spans="1:11" s="2" customFormat="1" ht="33.75" customHeight="1">
      <c r="A41" s="4" t="s">
        <v>301</v>
      </c>
      <c r="B41" s="28">
        <v>12062774373</v>
      </c>
      <c r="C41" s="28">
        <v>2507319779</v>
      </c>
      <c r="D41" s="28">
        <v>0</v>
      </c>
      <c r="E41" s="28"/>
      <c r="F41" s="28">
        <f t="shared" si="6"/>
        <v>2507319779</v>
      </c>
      <c r="G41" s="28">
        <v>0</v>
      </c>
      <c r="H41" s="28">
        <f t="shared" si="7"/>
        <v>0</v>
      </c>
      <c r="I41" s="29">
        <v>14570094152</v>
      </c>
      <c r="J41" s="66">
        <f t="shared" si="2"/>
        <v>14570094152</v>
      </c>
      <c r="K41" s="82">
        <f t="shared" si="3"/>
        <v>0</v>
      </c>
    </row>
    <row r="42" spans="1:11" s="2" customFormat="1" ht="24.75" customHeight="1">
      <c r="A42" s="103" t="s">
        <v>302</v>
      </c>
      <c r="B42" s="30">
        <f aca="true" t="shared" si="8" ref="B42:I42">SUM(B36:B41)</f>
        <v>105475628075</v>
      </c>
      <c r="C42" s="30">
        <f t="shared" si="8"/>
        <v>42471289615</v>
      </c>
      <c r="D42" s="30">
        <f t="shared" si="8"/>
        <v>101491414</v>
      </c>
      <c r="E42" s="30">
        <f t="shared" si="8"/>
        <v>0</v>
      </c>
      <c r="F42" s="30">
        <f t="shared" si="8"/>
        <v>42572781029</v>
      </c>
      <c r="G42" s="30">
        <f t="shared" si="8"/>
        <v>33347252565</v>
      </c>
      <c r="H42" s="30">
        <f t="shared" si="8"/>
        <v>33347252565</v>
      </c>
      <c r="I42" s="31">
        <f t="shared" si="8"/>
        <v>114701156539</v>
      </c>
      <c r="J42" s="66"/>
      <c r="K42" s="82"/>
    </row>
    <row r="43" spans="1:11" s="2" customFormat="1" ht="24" customHeight="1">
      <c r="A43" s="4" t="s">
        <v>303</v>
      </c>
      <c r="B43" s="28">
        <v>6000000000</v>
      </c>
      <c r="C43" s="28">
        <v>0</v>
      </c>
      <c r="D43" s="28">
        <v>0</v>
      </c>
      <c r="E43" s="28">
        <v>0</v>
      </c>
      <c r="F43" s="28">
        <f>C43+D43+E43</f>
        <v>0</v>
      </c>
      <c r="G43" s="28">
        <v>0</v>
      </c>
      <c r="H43" s="28">
        <f>G43</f>
        <v>0</v>
      </c>
      <c r="I43" s="29">
        <v>6000000000</v>
      </c>
      <c r="J43" s="66">
        <f aca="true" t="shared" si="9" ref="J43:J58">B43+C43+D43+E43-G43</f>
        <v>6000000000</v>
      </c>
      <c r="K43" s="82">
        <f aca="true" t="shared" si="10" ref="K43:K51">I43-J43</f>
        <v>0</v>
      </c>
    </row>
    <row r="44" spans="1:11" s="32" customFormat="1" ht="24" customHeight="1">
      <c r="A44" s="103" t="s">
        <v>304</v>
      </c>
      <c r="B44" s="30">
        <f aca="true" t="shared" si="11" ref="B44:I44">B32+B35+B42+B43</f>
        <v>1662307451350</v>
      </c>
      <c r="C44" s="30">
        <f t="shared" si="11"/>
        <v>67359007020</v>
      </c>
      <c r="D44" s="30">
        <f t="shared" si="11"/>
        <v>6709241167</v>
      </c>
      <c r="E44" s="30">
        <f t="shared" si="11"/>
        <v>862841539</v>
      </c>
      <c r="F44" s="30">
        <f t="shared" si="11"/>
        <v>74931089726</v>
      </c>
      <c r="G44" s="30">
        <f t="shared" si="11"/>
        <v>57499282555</v>
      </c>
      <c r="H44" s="30">
        <f t="shared" si="11"/>
        <v>57499282555</v>
      </c>
      <c r="I44" s="31">
        <f t="shared" si="11"/>
        <v>1679739741049</v>
      </c>
      <c r="J44" s="66">
        <f t="shared" si="9"/>
        <v>1679739258521</v>
      </c>
      <c r="K44" s="82">
        <f t="shared" si="10"/>
        <v>482528</v>
      </c>
    </row>
    <row r="45" spans="1:11" s="33" customFormat="1" ht="21.75" customHeight="1">
      <c r="A45" s="4" t="s">
        <v>305</v>
      </c>
      <c r="B45" s="28"/>
      <c r="C45" s="28"/>
      <c r="D45" s="28"/>
      <c r="E45" s="28"/>
      <c r="F45" s="28"/>
      <c r="G45" s="28"/>
      <c r="H45" s="28"/>
      <c r="I45" s="81">
        <v>31266798930.32</v>
      </c>
      <c r="J45" s="66">
        <f t="shared" si="9"/>
        <v>0</v>
      </c>
      <c r="K45" s="82">
        <f t="shared" si="10"/>
        <v>31266798930.32</v>
      </c>
    </row>
    <row r="46" spans="1:11" s="33" customFormat="1" ht="21.75" customHeight="1">
      <c r="A46" s="4" t="s">
        <v>135</v>
      </c>
      <c r="B46" s="28"/>
      <c r="C46" s="28"/>
      <c r="D46" s="28"/>
      <c r="E46" s="28"/>
      <c r="F46" s="28"/>
      <c r="G46" s="28"/>
      <c r="H46" s="28"/>
      <c r="I46" s="29">
        <v>85165578155.47</v>
      </c>
      <c r="J46" s="66">
        <f t="shared" si="9"/>
        <v>0</v>
      </c>
      <c r="K46" s="82">
        <f t="shared" si="10"/>
        <v>85165578155.47</v>
      </c>
    </row>
    <row r="47" spans="1:11" s="33" customFormat="1" ht="24" customHeight="1">
      <c r="A47" s="99" t="s">
        <v>306</v>
      </c>
      <c r="B47" s="28"/>
      <c r="C47" s="28"/>
      <c r="D47" s="28"/>
      <c r="E47" s="28"/>
      <c r="F47" s="28"/>
      <c r="G47" s="28"/>
      <c r="H47" s="28"/>
      <c r="I47" s="29">
        <v>-1567919217</v>
      </c>
      <c r="J47" s="66">
        <f t="shared" si="9"/>
        <v>0</v>
      </c>
      <c r="K47" s="82">
        <f t="shared" si="10"/>
        <v>-1567919217</v>
      </c>
    </row>
    <row r="48" spans="1:11" s="33" customFormat="1" ht="24" customHeight="1">
      <c r="A48" s="4" t="s">
        <v>307</v>
      </c>
      <c r="B48" s="28"/>
      <c r="C48" s="28"/>
      <c r="D48" s="28"/>
      <c r="E48" s="28"/>
      <c r="F48" s="28"/>
      <c r="G48" s="28"/>
      <c r="H48" s="28"/>
      <c r="I48" s="29">
        <v>-45264581000</v>
      </c>
      <c r="J48" s="66">
        <f t="shared" si="9"/>
        <v>0</v>
      </c>
      <c r="K48" s="82">
        <f t="shared" si="10"/>
        <v>-45264581000</v>
      </c>
    </row>
    <row r="49" spans="1:11" s="33" customFormat="1" ht="24" customHeight="1">
      <c r="A49" s="99" t="s">
        <v>308</v>
      </c>
      <c r="B49" s="28"/>
      <c r="C49" s="28"/>
      <c r="D49" s="28"/>
      <c r="E49" s="28"/>
      <c r="F49" s="28"/>
      <c r="G49" s="28"/>
      <c r="H49" s="28"/>
      <c r="I49" s="29">
        <v>-6325055779.92</v>
      </c>
      <c r="J49" s="66">
        <f t="shared" si="9"/>
        <v>0</v>
      </c>
      <c r="K49" s="82">
        <f t="shared" si="10"/>
        <v>-6325055779.92</v>
      </c>
    </row>
    <row r="50" spans="1:11" s="33" customFormat="1" ht="24" customHeight="1" hidden="1">
      <c r="A50" s="94" t="s">
        <v>309</v>
      </c>
      <c r="B50" s="28"/>
      <c r="C50" s="28"/>
      <c r="D50" s="28"/>
      <c r="E50" s="28"/>
      <c r="F50" s="28"/>
      <c r="G50" s="28"/>
      <c r="H50" s="28"/>
      <c r="I50" s="29">
        <v>0</v>
      </c>
      <c r="J50" s="66">
        <f t="shared" si="9"/>
        <v>0</v>
      </c>
      <c r="K50" s="82">
        <f t="shared" si="10"/>
        <v>0</v>
      </c>
    </row>
    <row r="51" spans="1:11" s="32" customFormat="1" ht="20.25" customHeight="1" thickBot="1">
      <c r="A51" s="104" t="s">
        <v>138</v>
      </c>
      <c r="B51" s="34"/>
      <c r="C51" s="34"/>
      <c r="D51" s="34"/>
      <c r="E51" s="34"/>
      <c r="F51" s="34"/>
      <c r="G51" s="34"/>
      <c r="H51" s="34"/>
      <c r="I51" s="35">
        <f>SUM(I45:I50)</f>
        <v>63274821088.87001</v>
      </c>
      <c r="J51" s="66">
        <f t="shared" si="9"/>
        <v>0</v>
      </c>
      <c r="K51" s="82">
        <f t="shared" si="10"/>
        <v>63274821088.87001</v>
      </c>
    </row>
    <row r="52" spans="1:10" s="37" customFormat="1" ht="18.75" customHeight="1">
      <c r="A52" s="27" t="s">
        <v>310</v>
      </c>
      <c r="I52" s="121"/>
      <c r="J52" s="66">
        <f t="shared" si="9"/>
        <v>0</v>
      </c>
    </row>
    <row r="53" spans="1:10" s="122" customFormat="1" ht="18.75" customHeight="1">
      <c r="A53" s="116" t="s">
        <v>311</v>
      </c>
      <c r="I53" s="123"/>
      <c r="J53" s="111">
        <f t="shared" si="9"/>
        <v>0</v>
      </c>
    </row>
    <row r="54" spans="1:10" s="38" customFormat="1" ht="18.75" customHeight="1">
      <c r="A54" s="117" t="s">
        <v>312</v>
      </c>
      <c r="I54" s="124"/>
      <c r="J54" s="66">
        <f t="shared" si="9"/>
        <v>0</v>
      </c>
    </row>
    <row r="55" spans="1:10" s="38" customFormat="1" ht="14.25" customHeight="1">
      <c r="A55" s="92" t="s">
        <v>326</v>
      </c>
      <c r="E55" s="128">
        <v>6709241167</v>
      </c>
      <c r="I55" s="124"/>
      <c r="J55" s="66">
        <f t="shared" si="9"/>
        <v>6709241167</v>
      </c>
    </row>
    <row r="56" spans="1:10" s="38" customFormat="1" ht="18.75" customHeight="1">
      <c r="A56" s="92" t="s">
        <v>313</v>
      </c>
      <c r="E56" s="128">
        <v>3609460631.1</v>
      </c>
      <c r="G56" s="38" t="s">
        <v>264</v>
      </c>
      <c r="I56" s="124"/>
      <c r="J56" s="66" t="e">
        <f t="shared" si="9"/>
        <v>#VALUE!</v>
      </c>
    </row>
    <row r="57" spans="1:10" s="38" customFormat="1" ht="18.75" customHeight="1">
      <c r="A57" s="118" t="s">
        <v>314</v>
      </c>
      <c r="B57" s="98"/>
      <c r="E57" s="129">
        <v>429603622.28</v>
      </c>
      <c r="F57" s="124"/>
      <c r="G57" s="38" t="s">
        <v>325</v>
      </c>
      <c r="I57" s="124"/>
      <c r="J57" s="66" t="e">
        <f t="shared" si="9"/>
        <v>#VALUE!</v>
      </c>
    </row>
    <row r="58" spans="1:10" s="38" customFormat="1" ht="18.75" customHeight="1" hidden="1">
      <c r="A58" s="118" t="s">
        <v>315</v>
      </c>
      <c r="B58" s="98"/>
      <c r="E58" s="128"/>
      <c r="I58" s="124"/>
      <c r="J58" s="66">
        <f t="shared" si="9"/>
        <v>0</v>
      </c>
    </row>
    <row r="59" spans="1:10" s="38" customFormat="1" ht="18.75" customHeight="1" hidden="1">
      <c r="A59" s="118" t="s">
        <v>316</v>
      </c>
      <c r="B59" s="98"/>
      <c r="E59" s="128"/>
      <c r="I59" s="124"/>
      <c r="J59" s="66"/>
    </row>
    <row r="60" spans="1:10" s="122" customFormat="1" ht="16.5" customHeight="1">
      <c r="A60" s="114" t="s">
        <v>317</v>
      </c>
      <c r="B60" s="115"/>
      <c r="E60" s="130">
        <v>8971243</v>
      </c>
      <c r="I60" s="123"/>
      <c r="J60" s="111"/>
    </row>
    <row r="61" spans="1:10" s="122" customFormat="1" ht="16.5" customHeight="1">
      <c r="A61" s="114" t="s">
        <v>318</v>
      </c>
      <c r="B61" s="115"/>
      <c r="E61" s="130">
        <v>47040</v>
      </c>
      <c r="I61" s="123"/>
      <c r="J61" s="111"/>
    </row>
    <row r="62" spans="1:10" s="38" customFormat="1" ht="18.75" customHeight="1">
      <c r="A62" s="119" t="s">
        <v>319</v>
      </c>
      <c r="B62" s="98"/>
      <c r="E62" s="131">
        <v>3086504704.28</v>
      </c>
      <c r="G62" s="38" t="s">
        <v>263</v>
      </c>
      <c r="I62" s="124"/>
      <c r="J62" s="66" t="e">
        <f>B62+C62+D62+E62-G62</f>
        <v>#VALUE!</v>
      </c>
    </row>
    <row r="63" spans="1:10" s="122" customFormat="1" ht="18.75" customHeight="1">
      <c r="A63" s="114" t="s">
        <v>320</v>
      </c>
      <c r="B63" s="115"/>
      <c r="E63" s="132">
        <v>67410</v>
      </c>
      <c r="I63" s="123"/>
      <c r="J63" s="111">
        <f>B63+C63+D63+E63-G63</f>
        <v>67410</v>
      </c>
    </row>
    <row r="64" spans="1:10" s="122" customFormat="1" ht="18.75" customHeight="1">
      <c r="A64" s="114" t="s">
        <v>321</v>
      </c>
      <c r="B64" s="115"/>
      <c r="E64" s="132">
        <v>561368598</v>
      </c>
      <c r="I64" s="123"/>
      <c r="J64" s="111"/>
    </row>
    <row r="65" spans="1:10" s="38" customFormat="1" ht="18.75" customHeight="1">
      <c r="A65" s="118" t="s">
        <v>322</v>
      </c>
      <c r="B65" s="98"/>
      <c r="E65" s="131">
        <v>11489934</v>
      </c>
      <c r="I65" s="124"/>
      <c r="J65" s="66"/>
    </row>
    <row r="66" spans="1:10" s="38" customFormat="1" ht="18.75" customHeight="1">
      <c r="A66" s="118" t="s">
        <v>323</v>
      </c>
      <c r="B66" s="98"/>
      <c r="D66" s="38">
        <v>7098193057.1</v>
      </c>
      <c r="E66" s="131">
        <f>E55+E56+E57+E60+E61-E62-E63-E64-E65</f>
        <v>7097893057.1</v>
      </c>
      <c r="F66" s="126">
        <f>E66-D66</f>
        <v>-300000</v>
      </c>
      <c r="G66" s="38" t="s">
        <v>262</v>
      </c>
      <c r="I66" s="124"/>
      <c r="J66" s="66" t="e">
        <f>B66+C66+D66+E66-G66</f>
        <v>#VALUE!</v>
      </c>
    </row>
    <row r="67" spans="1:10" s="38" customFormat="1" ht="24.75" customHeight="1">
      <c r="A67" s="9"/>
      <c r="C67" s="91"/>
      <c r="F67" s="91" t="s">
        <v>324</v>
      </c>
      <c r="I67" s="124"/>
      <c r="J67" s="66">
        <f>B67+D67+E67</f>
        <v>0</v>
      </c>
    </row>
    <row r="68" spans="1:10" s="38" customFormat="1" ht="24.75" customHeight="1">
      <c r="A68" s="9"/>
      <c r="B68" s="126"/>
      <c r="I68" s="124"/>
      <c r="J68" s="66"/>
    </row>
    <row r="69" spans="1:10" ht="24.75" customHeight="1">
      <c r="A69" s="96"/>
      <c r="D69" s="91"/>
      <c r="I69" s="67"/>
      <c r="J69" s="66">
        <f aca="true" t="shared" si="12" ref="J69:J86">B69+C69+D69+E69-G69</f>
        <v>0</v>
      </c>
    </row>
    <row r="70" spans="1:10" ht="24.75" customHeight="1">
      <c r="A70" s="100"/>
      <c r="B70" s="91"/>
      <c r="D70" s="107"/>
      <c r="I70" s="67"/>
      <c r="J70" s="66">
        <f t="shared" si="12"/>
        <v>0</v>
      </c>
    </row>
    <row r="71" spans="9:10" ht="24.75" customHeight="1">
      <c r="I71" s="67"/>
      <c r="J71" s="66">
        <f t="shared" si="12"/>
        <v>0</v>
      </c>
    </row>
    <row r="72" ht="24.75" customHeight="1">
      <c r="J72" s="66">
        <f t="shared" si="12"/>
        <v>0</v>
      </c>
    </row>
    <row r="73" ht="24.75" customHeight="1">
      <c r="J73" s="66">
        <f t="shared" si="12"/>
        <v>0</v>
      </c>
    </row>
    <row r="74" ht="24.75" customHeight="1">
      <c r="J74" s="66">
        <f t="shared" si="12"/>
        <v>0</v>
      </c>
    </row>
    <row r="75" ht="24.75" customHeight="1">
      <c r="J75" s="66">
        <f t="shared" si="12"/>
        <v>0</v>
      </c>
    </row>
    <row r="76" ht="24.75" customHeight="1">
      <c r="J76" s="66">
        <f t="shared" si="12"/>
        <v>0</v>
      </c>
    </row>
    <row r="77" ht="24.75" customHeight="1">
      <c r="J77" s="66">
        <f t="shared" si="12"/>
        <v>0</v>
      </c>
    </row>
    <row r="78" ht="24.75" customHeight="1">
      <c r="J78" s="66">
        <f t="shared" si="12"/>
        <v>0</v>
      </c>
    </row>
    <row r="79" ht="24.75" customHeight="1">
      <c r="J79" s="66">
        <f t="shared" si="12"/>
        <v>0</v>
      </c>
    </row>
    <row r="80" ht="24.75" customHeight="1">
      <c r="J80" s="66">
        <f t="shared" si="12"/>
        <v>0</v>
      </c>
    </row>
    <row r="81" ht="24.75" customHeight="1">
      <c r="J81" s="66">
        <f t="shared" si="12"/>
        <v>0</v>
      </c>
    </row>
    <row r="82" ht="24.75" customHeight="1">
      <c r="J82" s="66">
        <f t="shared" si="12"/>
        <v>0</v>
      </c>
    </row>
    <row r="83" ht="24.75" customHeight="1">
      <c r="J83" s="66">
        <f t="shared" si="12"/>
        <v>0</v>
      </c>
    </row>
    <row r="84" ht="24.75" customHeight="1">
      <c r="J84" s="66">
        <f t="shared" si="12"/>
        <v>0</v>
      </c>
    </row>
    <row r="85" ht="24.75" customHeight="1">
      <c r="J85" s="66">
        <f t="shared" si="12"/>
        <v>0</v>
      </c>
    </row>
    <row r="86" ht="24.75" customHeight="1">
      <c r="J86" s="66">
        <f t="shared" si="12"/>
        <v>0</v>
      </c>
    </row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</sheetData>
  <mergeCells count="6">
    <mergeCell ref="B4:B5"/>
    <mergeCell ref="A4:A5"/>
    <mergeCell ref="I4:I5"/>
    <mergeCell ref="G4:H4"/>
    <mergeCell ref="E4:F4"/>
    <mergeCell ref="C4:D4"/>
  </mergeCells>
  <printOptions horizontalCentered="1"/>
  <pageMargins left="0.3937007874015748" right="0.3937007874015748" top="0.7874015748031497" bottom="0.9055118110236221" header="0.3937007874015748" footer="0.5118110236220472"/>
  <pageSetup horizontalDpi="600" verticalDpi="600" orientation="portrait" pageOrder="overThenDown" paperSize="9" scale="81" r:id="rId4"/>
  <rowBreaks count="1" manualBreakCount="1">
    <brk id="32" max="8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8"/>
  <sheetViews>
    <sheetView view="pageBreakPreview" zoomScaleNormal="90" zoomScaleSheetLayoutView="100" workbookViewId="0" topLeftCell="A3">
      <pane xSplit="1" ySplit="3" topLeftCell="G20" activePane="bottomRight" state="frozen"/>
      <selection pane="topLeft" activeCell="A3" sqref="A3"/>
      <selection pane="topRight" activeCell="B3" sqref="B3"/>
      <selection pane="bottomLeft" activeCell="A6" sqref="A6"/>
      <selection pane="bottomRight" activeCell="F21" sqref="F21"/>
    </sheetView>
  </sheetViews>
  <sheetFormatPr defaultColWidth="9.00390625" defaultRowHeight="16.5"/>
  <cols>
    <col min="1" max="1" width="44.00390625" style="2" customWidth="1"/>
    <col min="2" max="2" width="22.25390625" style="0" customWidth="1"/>
    <col min="3" max="3" width="21.875" style="0" customWidth="1"/>
    <col min="4" max="4" width="20.25390625" style="0" customWidth="1"/>
    <col min="5" max="5" width="19.00390625" style="0" customWidth="1"/>
    <col min="6" max="6" width="20.50390625" style="0" customWidth="1"/>
    <col min="7" max="7" width="23.00390625" style="0" customWidth="1"/>
    <col min="8" max="8" width="21.875" style="0" customWidth="1"/>
    <col min="9" max="9" width="22.125" style="0" customWidth="1"/>
    <col min="10" max="10" width="20.50390625" style="47" bestFit="1" customWidth="1"/>
    <col min="11" max="11" width="17.75390625" style="0" customWidth="1"/>
  </cols>
  <sheetData>
    <row r="1" spans="4:5" ht="32.25">
      <c r="D1" s="13" t="s">
        <v>114</v>
      </c>
      <c r="E1" s="14" t="s">
        <v>115</v>
      </c>
    </row>
    <row r="2" spans="4:5" ht="41.25">
      <c r="D2" s="15" t="s">
        <v>200</v>
      </c>
      <c r="E2" s="16" t="s">
        <v>116</v>
      </c>
    </row>
    <row r="3" spans="4:9" ht="20.25" customHeight="1" thickBot="1">
      <c r="D3" s="88" t="s">
        <v>201</v>
      </c>
      <c r="E3" s="89" t="s">
        <v>202</v>
      </c>
      <c r="I3" s="120" t="s">
        <v>203</v>
      </c>
    </row>
    <row r="4" spans="1:10" ht="23.25" customHeight="1">
      <c r="A4" s="163" t="s">
        <v>204</v>
      </c>
      <c r="B4" s="161" t="s">
        <v>205</v>
      </c>
      <c r="C4" s="168" t="s">
        <v>206</v>
      </c>
      <c r="D4" s="168"/>
      <c r="E4" s="168" t="s">
        <v>119</v>
      </c>
      <c r="F4" s="168"/>
      <c r="G4" s="167" t="s">
        <v>120</v>
      </c>
      <c r="H4" s="168"/>
      <c r="I4" s="165" t="s">
        <v>121</v>
      </c>
      <c r="J4" s="66"/>
    </row>
    <row r="5" spans="1:10" ht="35.25" customHeight="1">
      <c r="A5" s="164"/>
      <c r="B5" s="162"/>
      <c r="C5" s="41" t="s">
        <v>207</v>
      </c>
      <c r="D5" s="1" t="s">
        <v>122</v>
      </c>
      <c r="E5" s="42" t="s">
        <v>123</v>
      </c>
      <c r="F5" s="3" t="s">
        <v>124</v>
      </c>
      <c r="G5" s="42" t="s">
        <v>208</v>
      </c>
      <c r="H5" s="3" t="s">
        <v>124</v>
      </c>
      <c r="I5" s="166"/>
      <c r="J5" s="66"/>
    </row>
    <row r="6" spans="1:11" s="2" customFormat="1" ht="29.25" customHeight="1">
      <c r="A6" s="106" t="s">
        <v>209</v>
      </c>
      <c r="B6" s="28">
        <v>9136367715</v>
      </c>
      <c r="C6" s="28">
        <v>483104996</v>
      </c>
      <c r="D6" s="28">
        <v>0</v>
      </c>
      <c r="E6" s="28">
        <v>0</v>
      </c>
      <c r="F6" s="28">
        <f aca="true" t="shared" si="0" ref="F6:F31">C6+D6+E6</f>
        <v>483104996</v>
      </c>
      <c r="G6" s="28">
        <v>0</v>
      </c>
      <c r="H6" s="28">
        <f aca="true" t="shared" si="1" ref="H6:H31">G6</f>
        <v>0</v>
      </c>
      <c r="I6" s="29">
        <v>9619472711</v>
      </c>
      <c r="J6" s="66">
        <f aca="true" t="shared" si="2" ref="J6:J42">B6+C6+D6+E6-G6</f>
        <v>9619472711</v>
      </c>
      <c r="K6" s="82">
        <f aca="true" t="shared" si="3" ref="K6:K42">I6-J6</f>
        <v>0</v>
      </c>
    </row>
    <row r="7" spans="1:11" s="2" customFormat="1" ht="29.25" customHeight="1">
      <c r="A7" s="106" t="s">
        <v>210</v>
      </c>
      <c r="B7" s="28">
        <v>34820858071</v>
      </c>
      <c r="C7" s="28">
        <v>528556415</v>
      </c>
      <c r="D7" s="28">
        <v>28277893</v>
      </c>
      <c r="E7" s="28">
        <v>0</v>
      </c>
      <c r="F7" s="28">
        <f t="shared" si="0"/>
        <v>556834308</v>
      </c>
      <c r="G7" s="28">
        <v>0</v>
      </c>
      <c r="H7" s="28">
        <f t="shared" si="1"/>
        <v>0</v>
      </c>
      <c r="I7" s="29">
        <v>35377692379</v>
      </c>
      <c r="J7" s="66">
        <f t="shared" si="2"/>
        <v>35377692379</v>
      </c>
      <c r="K7" s="82">
        <f t="shared" si="3"/>
        <v>0</v>
      </c>
    </row>
    <row r="8" spans="1:11" s="2" customFormat="1" ht="29.25" customHeight="1">
      <c r="A8" s="106" t="s">
        <v>211</v>
      </c>
      <c r="B8" s="28">
        <v>4192722027</v>
      </c>
      <c r="C8" s="28">
        <v>0</v>
      </c>
      <c r="D8" s="28">
        <v>0</v>
      </c>
      <c r="E8" s="28">
        <v>0</v>
      </c>
      <c r="F8" s="28">
        <f t="shared" si="0"/>
        <v>0</v>
      </c>
      <c r="G8" s="28">
        <v>0</v>
      </c>
      <c r="H8" s="28">
        <f t="shared" si="1"/>
        <v>0</v>
      </c>
      <c r="I8" s="29">
        <v>4192722027</v>
      </c>
      <c r="J8" s="66">
        <f t="shared" si="2"/>
        <v>4192722027</v>
      </c>
      <c r="K8" s="82">
        <f t="shared" si="3"/>
        <v>0</v>
      </c>
    </row>
    <row r="9" spans="1:11" s="2" customFormat="1" ht="29.25" customHeight="1">
      <c r="A9" s="106" t="s">
        <v>212</v>
      </c>
      <c r="B9" s="28">
        <v>15591914147</v>
      </c>
      <c r="C9" s="28">
        <v>47833128</v>
      </c>
      <c r="D9" s="28">
        <v>0</v>
      </c>
      <c r="E9" s="28">
        <v>0</v>
      </c>
      <c r="F9" s="28">
        <f t="shared" si="0"/>
        <v>47833128</v>
      </c>
      <c r="G9" s="28">
        <v>0</v>
      </c>
      <c r="H9" s="28">
        <f t="shared" si="1"/>
        <v>0</v>
      </c>
      <c r="I9" s="29">
        <v>15639747275</v>
      </c>
      <c r="J9" s="66">
        <f t="shared" si="2"/>
        <v>15639747275</v>
      </c>
      <c r="K9" s="82">
        <f t="shared" si="3"/>
        <v>0</v>
      </c>
    </row>
    <row r="10" spans="1:11" s="2" customFormat="1" ht="29.25" customHeight="1">
      <c r="A10" s="106" t="s">
        <v>213</v>
      </c>
      <c r="B10" s="28">
        <v>18097894367</v>
      </c>
      <c r="C10" s="28">
        <v>1072274</v>
      </c>
      <c r="D10" s="28">
        <v>1600</v>
      </c>
      <c r="E10" s="28">
        <v>0</v>
      </c>
      <c r="F10" s="28">
        <f t="shared" si="0"/>
        <v>1073874</v>
      </c>
      <c r="G10" s="28">
        <v>0</v>
      </c>
      <c r="H10" s="28">
        <f t="shared" si="1"/>
        <v>0</v>
      </c>
      <c r="I10" s="29">
        <v>18098968241</v>
      </c>
      <c r="J10" s="66">
        <f t="shared" si="2"/>
        <v>18098968241</v>
      </c>
      <c r="K10" s="82">
        <f t="shared" si="3"/>
        <v>0</v>
      </c>
    </row>
    <row r="11" spans="1:11" s="2" customFormat="1" ht="29.25" customHeight="1">
      <c r="A11" s="106" t="s">
        <v>214</v>
      </c>
      <c r="B11" s="28">
        <v>1877658499</v>
      </c>
      <c r="C11" s="28">
        <v>0</v>
      </c>
      <c r="D11" s="28">
        <v>600</v>
      </c>
      <c r="E11" s="28">
        <v>0</v>
      </c>
      <c r="F11" s="28">
        <f t="shared" si="0"/>
        <v>600</v>
      </c>
      <c r="G11" s="28">
        <v>0</v>
      </c>
      <c r="H11" s="28">
        <f t="shared" si="1"/>
        <v>0</v>
      </c>
      <c r="I11" s="29">
        <v>1877659099</v>
      </c>
      <c r="J11" s="66">
        <f t="shared" si="2"/>
        <v>1877659099</v>
      </c>
      <c r="K11" s="82">
        <f t="shared" si="3"/>
        <v>0</v>
      </c>
    </row>
    <row r="12" spans="1:11" s="2" customFormat="1" ht="29.25" customHeight="1">
      <c r="A12" s="106" t="s">
        <v>215</v>
      </c>
      <c r="B12" s="28">
        <v>124590298584</v>
      </c>
      <c r="C12" s="28">
        <v>618999417</v>
      </c>
      <c r="D12" s="28">
        <v>108602207</v>
      </c>
      <c r="E12" s="28">
        <v>0</v>
      </c>
      <c r="F12" s="28">
        <f t="shared" si="0"/>
        <v>727601624</v>
      </c>
      <c r="G12" s="28">
        <v>0</v>
      </c>
      <c r="H12" s="28">
        <f t="shared" si="1"/>
        <v>0</v>
      </c>
      <c r="I12" s="29">
        <v>125317900208</v>
      </c>
      <c r="J12" s="66">
        <f t="shared" si="2"/>
        <v>125317900208</v>
      </c>
      <c r="K12" s="82">
        <f t="shared" si="3"/>
        <v>0</v>
      </c>
    </row>
    <row r="13" spans="1:11" s="2" customFormat="1" ht="29.25" customHeight="1">
      <c r="A13" s="106" t="s">
        <v>216</v>
      </c>
      <c r="B13" s="28">
        <v>24046974196</v>
      </c>
      <c r="C13" s="28">
        <v>2254567736</v>
      </c>
      <c r="D13" s="28">
        <v>21395793</v>
      </c>
      <c r="E13" s="28">
        <v>0</v>
      </c>
      <c r="F13" s="28">
        <f t="shared" si="0"/>
        <v>2275963529</v>
      </c>
      <c r="G13" s="28">
        <v>0</v>
      </c>
      <c r="H13" s="28">
        <f t="shared" si="1"/>
        <v>0</v>
      </c>
      <c r="I13" s="29">
        <v>26322937725</v>
      </c>
      <c r="J13" s="66">
        <f t="shared" si="2"/>
        <v>26322937725</v>
      </c>
      <c r="K13" s="82">
        <f t="shared" si="3"/>
        <v>0</v>
      </c>
    </row>
    <row r="14" spans="1:11" s="2" customFormat="1" ht="29.25" customHeight="1">
      <c r="A14" s="106" t="s">
        <v>217</v>
      </c>
      <c r="B14" s="28">
        <v>240191668461</v>
      </c>
      <c r="C14" s="28">
        <v>1667273074</v>
      </c>
      <c r="D14" s="28">
        <v>1329741701</v>
      </c>
      <c r="E14" s="28">
        <v>0</v>
      </c>
      <c r="F14" s="28">
        <f t="shared" si="0"/>
        <v>2997014775</v>
      </c>
      <c r="G14" s="28">
        <v>0</v>
      </c>
      <c r="H14" s="28">
        <f t="shared" si="1"/>
        <v>0</v>
      </c>
      <c r="I14" s="29">
        <v>243188683236</v>
      </c>
      <c r="J14" s="66">
        <f t="shared" si="2"/>
        <v>243188683236</v>
      </c>
      <c r="K14" s="82">
        <f t="shared" si="3"/>
        <v>0</v>
      </c>
    </row>
    <row r="15" spans="1:11" s="2" customFormat="1" ht="29.25" customHeight="1">
      <c r="A15" s="106" t="s">
        <v>218</v>
      </c>
      <c r="B15" s="28">
        <v>189273769740</v>
      </c>
      <c r="C15" s="28">
        <v>1059068053</v>
      </c>
      <c r="D15" s="28">
        <v>958244</v>
      </c>
      <c r="E15" s="28">
        <v>0</v>
      </c>
      <c r="F15" s="28">
        <f t="shared" si="0"/>
        <v>1060026297</v>
      </c>
      <c r="G15" s="28">
        <v>0</v>
      </c>
      <c r="H15" s="28">
        <f t="shared" si="1"/>
        <v>0</v>
      </c>
      <c r="I15" s="29">
        <v>190333796037</v>
      </c>
      <c r="J15" s="66">
        <f t="shared" si="2"/>
        <v>190333796037</v>
      </c>
      <c r="K15" s="82">
        <f t="shared" si="3"/>
        <v>0</v>
      </c>
    </row>
    <row r="16" spans="1:11" s="2" customFormat="1" ht="29.25" customHeight="1">
      <c r="A16" s="106" t="s">
        <v>219</v>
      </c>
      <c r="B16" s="28">
        <v>142459749832</v>
      </c>
      <c r="C16" s="28">
        <v>280111962</v>
      </c>
      <c r="D16" s="28">
        <v>1011983</v>
      </c>
      <c r="E16" s="28">
        <v>0</v>
      </c>
      <c r="F16" s="28">
        <f t="shared" si="0"/>
        <v>281123945</v>
      </c>
      <c r="G16" s="28">
        <v>0</v>
      </c>
      <c r="H16" s="28">
        <f t="shared" si="1"/>
        <v>0</v>
      </c>
      <c r="I16" s="29">
        <v>142740873777</v>
      </c>
      <c r="J16" s="66">
        <f t="shared" si="2"/>
        <v>142740873777</v>
      </c>
      <c r="K16" s="82">
        <f t="shared" si="3"/>
        <v>0</v>
      </c>
    </row>
    <row r="17" spans="1:11" s="2" customFormat="1" ht="29.25" customHeight="1">
      <c r="A17" s="106" t="s">
        <v>220</v>
      </c>
      <c r="B17" s="28">
        <v>24638026058</v>
      </c>
      <c r="C17" s="28">
        <v>101556593</v>
      </c>
      <c r="D17" s="28">
        <v>6800</v>
      </c>
      <c r="E17" s="28">
        <v>0</v>
      </c>
      <c r="F17" s="28">
        <f t="shared" si="0"/>
        <v>101563393</v>
      </c>
      <c r="G17" s="28">
        <v>0</v>
      </c>
      <c r="H17" s="28">
        <f t="shared" si="1"/>
        <v>0</v>
      </c>
      <c r="I17" s="29">
        <v>24739589451</v>
      </c>
      <c r="J17" s="66">
        <f t="shared" si="2"/>
        <v>24739589451</v>
      </c>
      <c r="K17" s="82">
        <f t="shared" si="3"/>
        <v>0</v>
      </c>
    </row>
    <row r="18" spans="1:11" s="2" customFormat="1" ht="29.25" customHeight="1">
      <c r="A18" s="106" t="s">
        <v>221</v>
      </c>
      <c r="B18" s="28">
        <v>57379822871</v>
      </c>
      <c r="C18" s="28">
        <v>626033349</v>
      </c>
      <c r="D18" s="28">
        <v>4780157</v>
      </c>
      <c r="E18" s="28">
        <v>0</v>
      </c>
      <c r="F18" s="28">
        <f t="shared" si="0"/>
        <v>630813506</v>
      </c>
      <c r="G18" s="28">
        <v>0</v>
      </c>
      <c r="H18" s="28">
        <f t="shared" si="1"/>
        <v>0</v>
      </c>
      <c r="I18" s="29">
        <v>58010636377</v>
      </c>
      <c r="J18" s="66">
        <f t="shared" si="2"/>
        <v>58010636377</v>
      </c>
      <c r="K18" s="82">
        <f t="shared" si="3"/>
        <v>0</v>
      </c>
    </row>
    <row r="19" spans="1:11" s="2" customFormat="1" ht="29.25" customHeight="1">
      <c r="A19" s="106" t="s">
        <v>222</v>
      </c>
      <c r="B19" s="28">
        <v>61552197838</v>
      </c>
      <c r="C19" s="28">
        <v>653920561</v>
      </c>
      <c r="D19" s="28">
        <v>1344059</v>
      </c>
      <c r="E19" s="28">
        <v>0</v>
      </c>
      <c r="F19" s="28">
        <f t="shared" si="0"/>
        <v>655264620</v>
      </c>
      <c r="G19" s="28">
        <v>0</v>
      </c>
      <c r="H19" s="28">
        <f t="shared" si="1"/>
        <v>0</v>
      </c>
      <c r="I19" s="29">
        <v>62207462458</v>
      </c>
      <c r="J19" s="66">
        <f t="shared" si="2"/>
        <v>62207462458</v>
      </c>
      <c r="K19" s="82">
        <f t="shared" si="3"/>
        <v>0</v>
      </c>
    </row>
    <row r="20" spans="1:11" s="2" customFormat="1" ht="29.25" customHeight="1">
      <c r="A20" s="106" t="s">
        <v>223</v>
      </c>
      <c r="B20" s="28">
        <v>152924152</v>
      </c>
      <c r="C20" s="28">
        <v>0</v>
      </c>
      <c r="D20" s="28">
        <v>0</v>
      </c>
      <c r="E20" s="28">
        <v>0</v>
      </c>
      <c r="F20" s="28">
        <f t="shared" si="0"/>
        <v>0</v>
      </c>
      <c r="G20" s="28">
        <v>0</v>
      </c>
      <c r="H20" s="28">
        <f t="shared" si="1"/>
        <v>0</v>
      </c>
      <c r="I20" s="29">
        <v>152924152</v>
      </c>
      <c r="J20" s="66">
        <f t="shared" si="2"/>
        <v>152924152</v>
      </c>
      <c r="K20" s="82">
        <f t="shared" si="3"/>
        <v>0</v>
      </c>
    </row>
    <row r="21" spans="1:11" s="2" customFormat="1" ht="29.25" customHeight="1">
      <c r="A21" s="106" t="s">
        <v>224</v>
      </c>
      <c r="B21" s="28">
        <v>1368887043</v>
      </c>
      <c r="C21" s="28">
        <v>500000</v>
      </c>
      <c r="D21" s="28">
        <v>1715393</v>
      </c>
      <c r="E21" s="28">
        <v>0</v>
      </c>
      <c r="F21" s="28">
        <f t="shared" si="0"/>
        <v>2215393</v>
      </c>
      <c r="G21" s="28">
        <v>0</v>
      </c>
      <c r="H21" s="28">
        <f t="shared" si="1"/>
        <v>0</v>
      </c>
      <c r="I21" s="29">
        <v>1371102436</v>
      </c>
      <c r="J21" s="66">
        <f t="shared" si="2"/>
        <v>1371102436</v>
      </c>
      <c r="K21" s="82">
        <f t="shared" si="3"/>
        <v>0</v>
      </c>
    </row>
    <row r="22" spans="1:11" s="2" customFormat="1" ht="29.25" customHeight="1">
      <c r="A22" s="106" t="s">
        <v>225</v>
      </c>
      <c r="B22" s="28">
        <v>141045043763</v>
      </c>
      <c r="C22" s="28">
        <v>26025000</v>
      </c>
      <c r="D22" s="28">
        <v>61602530</v>
      </c>
      <c r="E22" s="28">
        <v>0</v>
      </c>
      <c r="F22" s="28">
        <f t="shared" si="0"/>
        <v>87627530</v>
      </c>
      <c r="G22" s="28">
        <v>0</v>
      </c>
      <c r="H22" s="28">
        <f t="shared" si="1"/>
        <v>0</v>
      </c>
      <c r="I22" s="29">
        <v>141132671293</v>
      </c>
      <c r="J22" s="66">
        <f t="shared" si="2"/>
        <v>141132671293</v>
      </c>
      <c r="K22" s="82">
        <f t="shared" si="3"/>
        <v>0</v>
      </c>
    </row>
    <row r="23" spans="1:11" s="2" customFormat="1" ht="29.25" customHeight="1">
      <c r="A23" s="106" t="s">
        <v>126</v>
      </c>
      <c r="B23" s="28">
        <v>37286118886</v>
      </c>
      <c r="C23" s="28">
        <v>1121321712</v>
      </c>
      <c r="D23" s="28">
        <v>0</v>
      </c>
      <c r="E23" s="28">
        <v>0</v>
      </c>
      <c r="F23" s="28">
        <f t="shared" si="0"/>
        <v>1121321712</v>
      </c>
      <c r="G23" s="28">
        <v>0</v>
      </c>
      <c r="H23" s="28">
        <f t="shared" si="1"/>
        <v>0</v>
      </c>
      <c r="I23" s="29">
        <v>38407440598</v>
      </c>
      <c r="J23" s="66">
        <f t="shared" si="2"/>
        <v>38407440598</v>
      </c>
      <c r="K23" s="82">
        <f t="shared" si="3"/>
        <v>0</v>
      </c>
    </row>
    <row r="24" spans="1:11" s="2" customFormat="1" ht="29.25" customHeight="1">
      <c r="A24" s="106" t="s">
        <v>127</v>
      </c>
      <c r="B24" s="28">
        <v>2851834821</v>
      </c>
      <c r="C24" s="28">
        <v>7597306</v>
      </c>
      <c r="D24" s="28">
        <v>200</v>
      </c>
      <c r="E24" s="28">
        <v>0</v>
      </c>
      <c r="F24" s="28">
        <f t="shared" si="0"/>
        <v>7597506</v>
      </c>
      <c r="G24" s="28">
        <v>0</v>
      </c>
      <c r="H24" s="28">
        <f t="shared" si="1"/>
        <v>0</v>
      </c>
      <c r="I24" s="29">
        <v>2859432327</v>
      </c>
      <c r="J24" s="66">
        <f t="shared" si="2"/>
        <v>2859432327</v>
      </c>
      <c r="K24" s="82">
        <f t="shared" si="3"/>
        <v>0</v>
      </c>
    </row>
    <row r="25" spans="1:11" s="2" customFormat="1" ht="29.25" customHeight="1">
      <c r="A25" s="106" t="s">
        <v>128</v>
      </c>
      <c r="B25" s="28">
        <v>90352740007</v>
      </c>
      <c r="C25" s="28">
        <v>1697653140</v>
      </c>
      <c r="D25" s="28">
        <v>45734842</v>
      </c>
      <c r="E25" s="28">
        <v>0</v>
      </c>
      <c r="F25" s="28">
        <f t="shared" si="0"/>
        <v>1743387982</v>
      </c>
      <c r="G25" s="28">
        <v>0</v>
      </c>
      <c r="H25" s="28">
        <f t="shared" si="1"/>
        <v>0</v>
      </c>
      <c r="I25" s="29">
        <v>92096127989</v>
      </c>
      <c r="J25" s="66">
        <f t="shared" si="2"/>
        <v>92096127989</v>
      </c>
      <c r="K25" s="82">
        <f t="shared" si="3"/>
        <v>0</v>
      </c>
    </row>
    <row r="26" spans="1:11" s="2" customFormat="1" ht="29.25" customHeight="1">
      <c r="A26" s="106" t="s">
        <v>129</v>
      </c>
      <c r="B26" s="28">
        <v>63760013655</v>
      </c>
      <c r="C26" s="28">
        <v>7125213</v>
      </c>
      <c r="D26" s="28">
        <v>3200</v>
      </c>
      <c r="E26" s="28">
        <v>0</v>
      </c>
      <c r="F26" s="28">
        <f t="shared" si="0"/>
        <v>7128413</v>
      </c>
      <c r="G26" s="28">
        <v>0</v>
      </c>
      <c r="H26" s="28">
        <f t="shared" si="1"/>
        <v>0</v>
      </c>
      <c r="I26" s="29">
        <v>63767142068</v>
      </c>
      <c r="J26" s="66">
        <f t="shared" si="2"/>
        <v>63767142068</v>
      </c>
      <c r="K26" s="82">
        <f t="shared" si="3"/>
        <v>0</v>
      </c>
    </row>
    <row r="27" spans="1:11" s="2" customFormat="1" ht="29.25" customHeight="1">
      <c r="A27" s="106" t="s">
        <v>130</v>
      </c>
      <c r="B27" s="28">
        <v>46250475290</v>
      </c>
      <c r="C27" s="28">
        <v>445642777</v>
      </c>
      <c r="D27" s="28">
        <v>20561944</v>
      </c>
      <c r="E27" s="28">
        <v>0</v>
      </c>
      <c r="F27" s="28">
        <f t="shared" si="0"/>
        <v>466204721</v>
      </c>
      <c r="G27" s="28">
        <v>0</v>
      </c>
      <c r="H27" s="28">
        <f t="shared" si="1"/>
        <v>0</v>
      </c>
      <c r="I27" s="29">
        <v>46716680011</v>
      </c>
      <c r="J27" s="66">
        <f t="shared" si="2"/>
        <v>46716680011</v>
      </c>
      <c r="K27" s="82">
        <f t="shared" si="3"/>
        <v>0</v>
      </c>
    </row>
    <row r="28" spans="1:11" s="2" customFormat="1" ht="29.25" customHeight="1">
      <c r="A28" s="106" t="s">
        <v>131</v>
      </c>
      <c r="B28" s="28">
        <v>6991349161</v>
      </c>
      <c r="C28" s="28">
        <v>58752700</v>
      </c>
      <c r="D28" s="28">
        <v>17179110</v>
      </c>
      <c r="E28" s="28">
        <v>0</v>
      </c>
      <c r="F28" s="28">
        <f t="shared" si="0"/>
        <v>75931810</v>
      </c>
      <c r="G28" s="28">
        <v>0</v>
      </c>
      <c r="H28" s="28">
        <f t="shared" si="1"/>
        <v>0</v>
      </c>
      <c r="I28" s="29">
        <v>7067280971</v>
      </c>
      <c r="J28" s="66">
        <f t="shared" si="2"/>
        <v>7067280971</v>
      </c>
      <c r="K28" s="82">
        <f t="shared" si="3"/>
        <v>0</v>
      </c>
    </row>
    <row r="29" spans="1:11" s="2" customFormat="1" ht="29.25" customHeight="1">
      <c r="A29" s="106" t="s">
        <v>132</v>
      </c>
      <c r="B29" s="28">
        <v>11685423402</v>
      </c>
      <c r="C29" s="28">
        <v>22147950</v>
      </c>
      <c r="D29" s="28">
        <v>6168700</v>
      </c>
      <c r="E29" s="28">
        <v>0</v>
      </c>
      <c r="F29" s="28">
        <f t="shared" si="0"/>
        <v>28316650</v>
      </c>
      <c r="G29" s="28">
        <v>0</v>
      </c>
      <c r="H29" s="28">
        <f t="shared" si="1"/>
        <v>0</v>
      </c>
      <c r="I29" s="29">
        <v>11713740052</v>
      </c>
      <c r="J29" s="66">
        <f t="shared" si="2"/>
        <v>11713740052</v>
      </c>
      <c r="K29" s="82">
        <f t="shared" si="3"/>
        <v>0</v>
      </c>
    </row>
    <row r="30" spans="1:11" s="2" customFormat="1" ht="29.25" customHeight="1">
      <c r="A30" s="106" t="s">
        <v>226</v>
      </c>
      <c r="B30" s="28">
        <v>134475496533</v>
      </c>
      <c r="C30" s="28">
        <v>0</v>
      </c>
      <c r="D30" s="28">
        <v>0</v>
      </c>
      <c r="E30" s="28">
        <v>0</v>
      </c>
      <c r="F30" s="28">
        <f t="shared" si="0"/>
        <v>0</v>
      </c>
      <c r="G30" s="28">
        <v>0</v>
      </c>
      <c r="H30" s="28">
        <f t="shared" si="1"/>
        <v>0</v>
      </c>
      <c r="I30" s="29">
        <v>134475496533</v>
      </c>
      <c r="J30" s="66">
        <f t="shared" si="2"/>
        <v>134475496533</v>
      </c>
      <c r="K30" s="82">
        <f t="shared" si="3"/>
        <v>0</v>
      </c>
    </row>
    <row r="31" spans="1:11" s="55" customFormat="1" ht="29.25" customHeight="1">
      <c r="A31" s="106" t="s">
        <v>227</v>
      </c>
      <c r="B31" s="28">
        <v>700000000</v>
      </c>
      <c r="C31" s="28">
        <v>0</v>
      </c>
      <c r="D31" s="28">
        <v>0</v>
      </c>
      <c r="E31" s="28">
        <v>0</v>
      </c>
      <c r="F31" s="28">
        <f t="shared" si="0"/>
        <v>0</v>
      </c>
      <c r="G31" s="28">
        <v>0</v>
      </c>
      <c r="H31" s="28">
        <f t="shared" si="1"/>
        <v>0</v>
      </c>
      <c r="I31" s="29">
        <v>700000000</v>
      </c>
      <c r="J31" s="66">
        <f t="shared" si="2"/>
        <v>700000000</v>
      </c>
      <c r="K31" s="82">
        <f t="shared" si="3"/>
        <v>0</v>
      </c>
    </row>
    <row r="32" spans="1:11" s="102" customFormat="1" ht="29.25" customHeight="1" thickBot="1">
      <c r="A32" s="105" t="s">
        <v>228</v>
      </c>
      <c r="B32" s="34">
        <f aca="true" t="shared" si="4" ref="B32:I32">SUM(B6:B31)</f>
        <v>1484770229119</v>
      </c>
      <c r="C32" s="34">
        <f t="shared" si="4"/>
        <v>11708863356</v>
      </c>
      <c r="D32" s="34">
        <f t="shared" si="4"/>
        <v>1649086956</v>
      </c>
      <c r="E32" s="34">
        <f t="shared" si="4"/>
        <v>0</v>
      </c>
      <c r="F32" s="34">
        <f t="shared" si="4"/>
        <v>13357950312</v>
      </c>
      <c r="G32" s="34">
        <f t="shared" si="4"/>
        <v>0</v>
      </c>
      <c r="H32" s="34">
        <f t="shared" si="4"/>
        <v>0</v>
      </c>
      <c r="I32" s="35">
        <f t="shared" si="4"/>
        <v>1498128179431</v>
      </c>
      <c r="J32" s="101">
        <f t="shared" si="2"/>
        <v>1498128179431</v>
      </c>
      <c r="K32" s="95">
        <f t="shared" si="3"/>
        <v>0</v>
      </c>
    </row>
    <row r="33" spans="1:11" s="55" customFormat="1" ht="21.75" customHeight="1">
      <c r="A33" s="5" t="s">
        <v>133</v>
      </c>
      <c r="B33" s="109">
        <v>40059064354</v>
      </c>
      <c r="C33" s="28">
        <v>10638787726</v>
      </c>
      <c r="D33" s="28">
        <v>347794051</v>
      </c>
      <c r="E33" s="28">
        <v>0</v>
      </c>
      <c r="F33" s="28">
        <f>C33+D33+E33</f>
        <v>10986581777</v>
      </c>
      <c r="G33" s="28">
        <v>27794896564</v>
      </c>
      <c r="H33" s="28">
        <f>G33</f>
        <v>27794896564</v>
      </c>
      <c r="I33" s="29">
        <v>23250749567</v>
      </c>
      <c r="J33" s="66">
        <f t="shared" si="2"/>
        <v>23250749567</v>
      </c>
      <c r="K33" s="82">
        <f t="shared" si="3"/>
        <v>0</v>
      </c>
    </row>
    <row r="34" spans="1:11" s="2" customFormat="1" ht="21" customHeight="1">
      <c r="A34" s="97" t="s">
        <v>134</v>
      </c>
      <c r="B34" s="28">
        <v>639534513</v>
      </c>
      <c r="C34" s="28">
        <v>0</v>
      </c>
      <c r="D34" s="28">
        <v>0</v>
      </c>
      <c r="E34" s="28">
        <v>718671445</v>
      </c>
      <c r="F34" s="109">
        <f>C34+D34+E34</f>
        <v>718671445</v>
      </c>
      <c r="G34" s="28">
        <v>0</v>
      </c>
      <c r="H34" s="28">
        <f>G34</f>
        <v>0</v>
      </c>
      <c r="I34" s="29">
        <v>1358205958</v>
      </c>
      <c r="J34" s="87">
        <f t="shared" si="2"/>
        <v>1358205958</v>
      </c>
      <c r="K34" s="82">
        <f t="shared" si="3"/>
        <v>0</v>
      </c>
    </row>
    <row r="35" spans="1:11" s="2" customFormat="1" ht="24" customHeight="1">
      <c r="A35" s="103" t="s">
        <v>229</v>
      </c>
      <c r="B35" s="30">
        <f aca="true" t="shared" si="5" ref="B35:I35">SUM(B33:B34)</f>
        <v>40698598867</v>
      </c>
      <c r="C35" s="30">
        <f t="shared" si="5"/>
        <v>10638787726</v>
      </c>
      <c r="D35" s="30">
        <f t="shared" si="5"/>
        <v>347794051</v>
      </c>
      <c r="E35" s="30">
        <f t="shared" si="5"/>
        <v>718671445</v>
      </c>
      <c r="F35" s="30">
        <f t="shared" si="5"/>
        <v>11705253222</v>
      </c>
      <c r="G35" s="30">
        <f t="shared" si="5"/>
        <v>27794896564</v>
      </c>
      <c r="H35" s="30">
        <f t="shared" si="5"/>
        <v>27794896564</v>
      </c>
      <c r="I35" s="31">
        <f t="shared" si="5"/>
        <v>24608955525</v>
      </c>
      <c r="J35" s="87">
        <f t="shared" si="2"/>
        <v>24608955525</v>
      </c>
      <c r="K35" s="82">
        <f t="shared" si="3"/>
        <v>0</v>
      </c>
    </row>
    <row r="36" spans="1:11" s="2" customFormat="1" ht="33" customHeight="1">
      <c r="A36" s="99" t="s">
        <v>230</v>
      </c>
      <c r="B36" s="28">
        <v>836630197</v>
      </c>
      <c r="C36" s="28">
        <v>0</v>
      </c>
      <c r="D36" s="28">
        <v>19828135</v>
      </c>
      <c r="E36" s="28">
        <v>0</v>
      </c>
      <c r="F36" s="28">
        <f aca="true" t="shared" si="6" ref="F36:F42">C36+D36+E36</f>
        <v>19828135</v>
      </c>
      <c r="G36" s="28">
        <v>294955355</v>
      </c>
      <c r="H36" s="28">
        <f>G36</f>
        <v>294955355</v>
      </c>
      <c r="I36" s="29">
        <v>561502977</v>
      </c>
      <c r="J36" s="66">
        <f t="shared" si="2"/>
        <v>561502977</v>
      </c>
      <c r="K36" s="82">
        <f t="shared" si="3"/>
        <v>0</v>
      </c>
    </row>
    <row r="37" spans="1:11" s="113" customFormat="1" ht="33.75" customHeight="1">
      <c r="A37" s="108" t="s">
        <v>231</v>
      </c>
      <c r="B37" s="109">
        <v>1346664341</v>
      </c>
      <c r="C37" s="109">
        <v>0</v>
      </c>
      <c r="D37" s="109">
        <v>22275848</v>
      </c>
      <c r="E37" s="109">
        <v>0</v>
      </c>
      <c r="F37" s="109">
        <f t="shared" si="6"/>
        <v>22275848</v>
      </c>
      <c r="G37" s="109">
        <v>429488636</v>
      </c>
      <c r="H37" s="109">
        <f>G37</f>
        <v>429488636</v>
      </c>
      <c r="I37" s="110">
        <v>939451553</v>
      </c>
      <c r="J37" s="111">
        <f t="shared" si="2"/>
        <v>939451553</v>
      </c>
      <c r="K37" s="112">
        <f t="shared" si="3"/>
        <v>0</v>
      </c>
    </row>
    <row r="38" spans="1:11" s="2" customFormat="1" ht="31.5" customHeight="1">
      <c r="A38" s="94" t="s">
        <v>232</v>
      </c>
      <c r="B38" s="28">
        <v>1662719</v>
      </c>
      <c r="C38" s="28">
        <v>0</v>
      </c>
      <c r="D38" s="28">
        <v>2506503</v>
      </c>
      <c r="E38" s="28">
        <v>0</v>
      </c>
      <c r="F38" s="28">
        <f t="shared" si="6"/>
        <v>2506503</v>
      </c>
      <c r="G38" s="28">
        <v>2520503</v>
      </c>
      <c r="H38" s="28">
        <f>G38</f>
        <v>2520503</v>
      </c>
      <c r="I38" s="29">
        <v>1648719</v>
      </c>
      <c r="J38" s="66">
        <f t="shared" si="2"/>
        <v>1648719</v>
      </c>
      <c r="K38" s="82">
        <f t="shared" si="3"/>
        <v>0</v>
      </c>
    </row>
    <row r="39" spans="1:11" s="2" customFormat="1" ht="37.5" customHeight="1">
      <c r="A39" s="94" t="s">
        <v>233</v>
      </c>
      <c r="B39" s="28">
        <v>11610674673</v>
      </c>
      <c r="C39" s="28">
        <v>27025490500</v>
      </c>
      <c r="D39" s="28">
        <v>0</v>
      </c>
      <c r="E39" s="28">
        <v>0</v>
      </c>
      <c r="F39" s="28">
        <f t="shared" si="6"/>
        <v>27025490500</v>
      </c>
      <c r="G39" s="28">
        <v>20051167647</v>
      </c>
      <c r="H39" s="28">
        <v>0</v>
      </c>
      <c r="I39" s="29">
        <v>18584997526</v>
      </c>
      <c r="J39" s="66">
        <f t="shared" si="2"/>
        <v>18584997526</v>
      </c>
      <c r="K39" s="82">
        <f t="shared" si="3"/>
        <v>0</v>
      </c>
    </row>
    <row r="40" spans="1:11" s="2" customFormat="1" ht="33.75" customHeight="1">
      <c r="A40" s="4" t="s">
        <v>234</v>
      </c>
      <c r="B40" s="28">
        <v>2044869229</v>
      </c>
      <c r="C40" s="28">
        <v>1370158081</v>
      </c>
      <c r="D40" s="109">
        <v>14385278</v>
      </c>
      <c r="E40" s="28">
        <v>0</v>
      </c>
      <c r="F40" s="28">
        <f t="shared" si="6"/>
        <v>1384543359</v>
      </c>
      <c r="G40" s="28">
        <f>392098664+502661912+1235937720+46861347</f>
        <v>2177559643</v>
      </c>
      <c r="H40" s="28">
        <f>G40</f>
        <v>2177559643</v>
      </c>
      <c r="I40" s="29">
        <v>1251852945</v>
      </c>
      <c r="J40" s="66">
        <f t="shared" si="2"/>
        <v>1251852945</v>
      </c>
      <c r="K40" s="82">
        <f t="shared" si="3"/>
        <v>0</v>
      </c>
    </row>
    <row r="41" spans="1:11" s="2" customFormat="1" ht="33.75" customHeight="1">
      <c r="A41" s="4" t="s">
        <v>235</v>
      </c>
      <c r="B41" s="28">
        <v>24282059990</v>
      </c>
      <c r="C41" s="28">
        <v>3313951788</v>
      </c>
      <c r="D41" s="28">
        <f>303067</f>
        <v>303067</v>
      </c>
      <c r="E41" s="28"/>
      <c r="F41" s="28">
        <f t="shared" si="6"/>
        <v>3314254855</v>
      </c>
      <c r="G41" s="28">
        <f>1642478194+58733231</f>
        <v>1701211425</v>
      </c>
      <c r="H41" s="28">
        <f>G41</f>
        <v>1701211425</v>
      </c>
      <c r="I41" s="29">
        <v>25895103420</v>
      </c>
      <c r="J41" s="66">
        <f t="shared" si="2"/>
        <v>25895103420</v>
      </c>
      <c r="K41" s="82">
        <f t="shared" si="3"/>
        <v>0</v>
      </c>
    </row>
    <row r="42" spans="1:11" s="2" customFormat="1" ht="33.75" customHeight="1">
      <c r="A42" s="4" t="s">
        <v>236</v>
      </c>
      <c r="B42" s="28">
        <v>34982172175</v>
      </c>
      <c r="C42" s="28">
        <v>1636192339</v>
      </c>
      <c r="D42" s="28">
        <v>3000</v>
      </c>
      <c r="E42" s="28">
        <v>0</v>
      </c>
      <c r="F42" s="28">
        <f t="shared" si="6"/>
        <v>1636195339</v>
      </c>
      <c r="G42" s="28">
        <v>0</v>
      </c>
      <c r="H42" s="28">
        <f>G42</f>
        <v>0</v>
      </c>
      <c r="I42" s="29">
        <v>36618367514</v>
      </c>
      <c r="J42" s="66">
        <f t="shared" si="2"/>
        <v>36618367514</v>
      </c>
      <c r="K42" s="82">
        <f t="shared" si="3"/>
        <v>0</v>
      </c>
    </row>
    <row r="43" spans="1:11" s="2" customFormat="1" ht="24.75" customHeight="1">
      <c r="A43" s="103" t="s">
        <v>237</v>
      </c>
      <c r="B43" s="30">
        <f aca="true" t="shared" si="7" ref="B43:I43">SUM(B36:B42)</f>
        <v>75104733324</v>
      </c>
      <c r="C43" s="30">
        <f t="shared" si="7"/>
        <v>33345792708</v>
      </c>
      <c r="D43" s="30">
        <f t="shared" si="7"/>
        <v>59301831</v>
      </c>
      <c r="E43" s="28">
        <f t="shared" si="7"/>
        <v>0</v>
      </c>
      <c r="F43" s="30">
        <f t="shared" si="7"/>
        <v>33405094539</v>
      </c>
      <c r="G43" s="30">
        <f t="shared" si="7"/>
        <v>24656903209</v>
      </c>
      <c r="H43" s="30">
        <f t="shared" si="7"/>
        <v>4605735562</v>
      </c>
      <c r="I43" s="31">
        <f t="shared" si="7"/>
        <v>83852924654</v>
      </c>
      <c r="J43" s="66"/>
      <c r="K43" s="82"/>
    </row>
    <row r="44" spans="1:11" s="2" customFormat="1" ht="24" customHeight="1">
      <c r="A44" s="4" t="s">
        <v>238</v>
      </c>
      <c r="B44" s="28">
        <v>65000000000</v>
      </c>
      <c r="C44" s="28">
        <v>0</v>
      </c>
      <c r="D44" s="28">
        <v>0</v>
      </c>
      <c r="E44" s="28">
        <v>0</v>
      </c>
      <c r="F44" s="28">
        <f>C44+D44+E44</f>
        <v>0</v>
      </c>
      <c r="G44" s="28">
        <v>0</v>
      </c>
      <c r="H44" s="28">
        <f>G44</f>
        <v>0</v>
      </c>
      <c r="I44" s="29">
        <v>65000000000</v>
      </c>
      <c r="J44" s="66">
        <f aca="true" t="shared" si="8" ref="J44:J54">B44+C44+D44+E44-G44</f>
        <v>65000000000</v>
      </c>
      <c r="K44" s="82">
        <f aca="true" t="shared" si="9" ref="K44:K52">I44-J44</f>
        <v>0</v>
      </c>
    </row>
    <row r="45" spans="1:11" s="32" customFormat="1" ht="24" customHeight="1">
      <c r="A45" s="103" t="s">
        <v>239</v>
      </c>
      <c r="B45" s="30">
        <f aca="true" t="shared" si="10" ref="B45:I45">B32+B35+B43+B44</f>
        <v>1665573561310</v>
      </c>
      <c r="C45" s="30">
        <f t="shared" si="10"/>
        <v>55693443790</v>
      </c>
      <c r="D45" s="30">
        <f t="shared" si="10"/>
        <v>2056182838</v>
      </c>
      <c r="E45" s="30">
        <f t="shared" si="10"/>
        <v>718671445</v>
      </c>
      <c r="F45" s="30">
        <f t="shared" si="10"/>
        <v>58468298073</v>
      </c>
      <c r="G45" s="30">
        <f t="shared" si="10"/>
        <v>52451799773</v>
      </c>
      <c r="H45" s="30">
        <f t="shared" si="10"/>
        <v>32400632126</v>
      </c>
      <c r="I45" s="31">
        <f t="shared" si="10"/>
        <v>1671590059610</v>
      </c>
      <c r="J45" s="66">
        <f t="shared" si="8"/>
        <v>1671590059610</v>
      </c>
      <c r="K45" s="82">
        <f t="shared" si="9"/>
        <v>0</v>
      </c>
    </row>
    <row r="46" spans="1:11" s="33" customFormat="1" ht="21.75" customHeight="1">
      <c r="A46" s="4" t="s">
        <v>240</v>
      </c>
      <c r="B46" s="28"/>
      <c r="C46" s="28"/>
      <c r="D46" s="28"/>
      <c r="E46" s="28"/>
      <c r="F46" s="28"/>
      <c r="G46" s="28"/>
      <c r="H46" s="28"/>
      <c r="I46" s="81">
        <v>33996892600.57</v>
      </c>
      <c r="J46" s="66">
        <f t="shared" si="8"/>
        <v>0</v>
      </c>
      <c r="K46" s="82">
        <f t="shared" si="9"/>
        <v>33996892600.57</v>
      </c>
    </row>
    <row r="47" spans="1:11" s="33" customFormat="1" ht="21.75" customHeight="1">
      <c r="A47" s="4" t="s">
        <v>135</v>
      </c>
      <c r="B47" s="28"/>
      <c r="C47" s="28"/>
      <c r="D47" s="28"/>
      <c r="E47" s="28"/>
      <c r="F47" s="28"/>
      <c r="G47" s="28"/>
      <c r="H47" s="28"/>
      <c r="I47" s="29">
        <v>107249405014</v>
      </c>
      <c r="J47" s="66">
        <f t="shared" si="8"/>
        <v>0</v>
      </c>
      <c r="K47" s="82">
        <f t="shared" si="9"/>
        <v>107249405014</v>
      </c>
    </row>
    <row r="48" spans="1:11" s="33" customFormat="1" ht="24" customHeight="1">
      <c r="A48" s="99" t="s">
        <v>241</v>
      </c>
      <c r="B48" s="28"/>
      <c r="C48" s="28"/>
      <c r="D48" s="28"/>
      <c r="E48" s="28"/>
      <c r="F48" s="28"/>
      <c r="G48" s="28"/>
      <c r="H48" s="28"/>
      <c r="I48" s="29">
        <v>-4215982618</v>
      </c>
      <c r="J48" s="66">
        <f t="shared" si="8"/>
        <v>0</v>
      </c>
      <c r="K48" s="82">
        <f t="shared" si="9"/>
        <v>-4215982618</v>
      </c>
    </row>
    <row r="49" spans="1:11" s="33" customFormat="1" ht="24" customHeight="1">
      <c r="A49" s="4" t="s">
        <v>242</v>
      </c>
      <c r="B49" s="28"/>
      <c r="C49" s="28"/>
      <c r="D49" s="28"/>
      <c r="E49" s="28"/>
      <c r="F49" s="28"/>
      <c r="G49" s="28"/>
      <c r="H49" s="28"/>
      <c r="I49" s="29">
        <v>-46765525000</v>
      </c>
      <c r="J49" s="66">
        <f t="shared" si="8"/>
        <v>0</v>
      </c>
      <c r="K49" s="82">
        <f t="shared" si="9"/>
        <v>-46765525000</v>
      </c>
    </row>
    <row r="50" spans="1:11" s="33" customFormat="1" ht="24" customHeight="1">
      <c r="A50" s="99" t="s">
        <v>243</v>
      </c>
      <c r="B50" s="28"/>
      <c r="C50" s="28"/>
      <c r="D50" s="28"/>
      <c r="E50" s="28"/>
      <c r="F50" s="28"/>
      <c r="G50" s="28"/>
      <c r="H50" s="28"/>
      <c r="I50" s="29">
        <v>-5099211841</v>
      </c>
      <c r="J50" s="66">
        <f t="shared" si="8"/>
        <v>0</v>
      </c>
      <c r="K50" s="82">
        <f t="shared" si="9"/>
        <v>-5099211841</v>
      </c>
    </row>
    <row r="51" spans="1:11" s="33" customFormat="1" ht="24" customHeight="1" hidden="1">
      <c r="A51" s="94" t="s">
        <v>244</v>
      </c>
      <c r="B51" s="28"/>
      <c r="C51" s="28"/>
      <c r="D51" s="28"/>
      <c r="E51" s="28"/>
      <c r="F51" s="28"/>
      <c r="G51" s="28"/>
      <c r="H51" s="28"/>
      <c r="I51" s="29">
        <v>0</v>
      </c>
      <c r="J51" s="66">
        <f t="shared" si="8"/>
        <v>0</v>
      </c>
      <c r="K51" s="82">
        <f t="shared" si="9"/>
        <v>0</v>
      </c>
    </row>
    <row r="52" spans="1:11" s="32" customFormat="1" ht="20.25" customHeight="1" thickBot="1">
      <c r="A52" s="104" t="s">
        <v>138</v>
      </c>
      <c r="B52" s="34"/>
      <c r="C52" s="34"/>
      <c r="D52" s="34"/>
      <c r="E52" s="34"/>
      <c r="F52" s="34"/>
      <c r="G52" s="34"/>
      <c r="H52" s="34"/>
      <c r="I52" s="35">
        <f>SUM(I46:I51)</f>
        <v>85165578155.57</v>
      </c>
      <c r="J52" s="66">
        <f t="shared" si="8"/>
        <v>0</v>
      </c>
      <c r="K52" s="82">
        <f t="shared" si="9"/>
        <v>85165578155.57</v>
      </c>
    </row>
    <row r="53" spans="1:10" s="37" customFormat="1" ht="18.75" customHeight="1">
      <c r="A53" s="27" t="s">
        <v>245</v>
      </c>
      <c r="I53" s="121"/>
      <c r="J53" s="66">
        <f t="shared" si="8"/>
        <v>0</v>
      </c>
    </row>
    <row r="54" spans="1:10" s="122" customFormat="1" ht="18.75" customHeight="1">
      <c r="A54" s="116" t="s">
        <v>246</v>
      </c>
      <c r="I54" s="123"/>
      <c r="J54" s="111">
        <f t="shared" si="8"/>
        <v>0</v>
      </c>
    </row>
    <row r="55" spans="1:10" s="38" customFormat="1" ht="18.75" customHeight="1">
      <c r="A55" s="117" t="s">
        <v>247</v>
      </c>
      <c r="I55" s="124"/>
      <c r="J55" s="66"/>
    </row>
    <row r="56" spans="1:10" s="38" customFormat="1" ht="18.75" customHeight="1">
      <c r="A56" s="117" t="s">
        <v>248</v>
      </c>
      <c r="I56" s="124"/>
      <c r="J56" s="66">
        <f>B56+C56+D56+E56-G56</f>
        <v>0</v>
      </c>
    </row>
    <row r="57" spans="1:10" s="38" customFormat="1" ht="14.25" customHeight="1">
      <c r="A57" s="92" t="s">
        <v>249</v>
      </c>
      <c r="I57" s="124"/>
      <c r="J57" s="66">
        <f>B57+C57+D57+E57-G57</f>
        <v>0</v>
      </c>
    </row>
    <row r="58" spans="1:10" s="38" customFormat="1" ht="18.75" customHeight="1">
      <c r="A58" s="92" t="s">
        <v>250</v>
      </c>
      <c r="C58" s="38" t="s">
        <v>264</v>
      </c>
      <c r="I58" s="124"/>
      <c r="J58" s="66" t="e">
        <f>B58+C58+D58+E58-G58</f>
        <v>#VALUE!</v>
      </c>
    </row>
    <row r="59" spans="1:10" s="38" customFormat="1" ht="18.75" customHeight="1">
      <c r="A59" s="118" t="s">
        <v>251</v>
      </c>
      <c r="B59" s="98"/>
      <c r="C59" s="38" t="s">
        <v>261</v>
      </c>
      <c r="E59" s="125"/>
      <c r="F59" s="124"/>
      <c r="I59" s="124"/>
      <c r="J59" s="66" t="e">
        <f>B59+C59+D59+E59-G59</f>
        <v>#VALUE!</v>
      </c>
    </row>
    <row r="60" spans="1:10" s="38" customFormat="1" ht="18.75" customHeight="1" hidden="1">
      <c r="A60" s="118" t="s">
        <v>252</v>
      </c>
      <c r="B60" s="98"/>
      <c r="I60" s="124"/>
      <c r="J60" s="66">
        <f>B60+C60+D60+E60-G60</f>
        <v>0</v>
      </c>
    </row>
    <row r="61" spans="1:10" s="38" customFormat="1" ht="18.75" customHeight="1" hidden="1">
      <c r="A61" s="118" t="s">
        <v>253</v>
      </c>
      <c r="B61" s="98"/>
      <c r="I61" s="124"/>
      <c r="J61" s="66"/>
    </row>
    <row r="62" spans="1:10" s="122" customFormat="1" ht="16.5" customHeight="1">
      <c r="A62" s="114" t="s">
        <v>254</v>
      </c>
      <c r="B62" s="115"/>
      <c r="I62" s="123"/>
      <c r="J62" s="111"/>
    </row>
    <row r="63" spans="1:10" s="122" customFormat="1" ht="16.5" customHeight="1">
      <c r="A63" s="114" t="s">
        <v>265</v>
      </c>
      <c r="B63" s="115"/>
      <c r="I63" s="123"/>
      <c r="J63" s="111"/>
    </row>
    <row r="64" spans="1:10" s="38" customFormat="1" ht="18.75" customHeight="1">
      <c r="A64" s="119" t="s">
        <v>255</v>
      </c>
      <c r="B64" s="98"/>
      <c r="C64" s="38" t="s">
        <v>263</v>
      </c>
      <c r="I64" s="124"/>
      <c r="J64" s="66" t="e">
        <f>B64+C64+D64+E64-G64</f>
        <v>#VALUE!</v>
      </c>
    </row>
    <row r="65" spans="1:10" s="122" customFormat="1" ht="18.75" customHeight="1">
      <c r="A65" s="114" t="s">
        <v>256</v>
      </c>
      <c r="B65" s="115"/>
      <c r="I65" s="123"/>
      <c r="J65" s="111">
        <f>B65+C65+D65+E65-G65</f>
        <v>0</v>
      </c>
    </row>
    <row r="66" spans="1:10" s="122" customFormat="1" ht="18.75" customHeight="1">
      <c r="A66" s="114" t="s">
        <v>257</v>
      </c>
      <c r="B66" s="115"/>
      <c r="I66" s="123"/>
      <c r="J66" s="111"/>
    </row>
    <row r="67" spans="1:10" s="38" customFormat="1" ht="18.75" customHeight="1">
      <c r="A67" s="118" t="s">
        <v>258</v>
      </c>
      <c r="B67" s="98"/>
      <c r="I67" s="124"/>
      <c r="J67" s="66"/>
    </row>
    <row r="68" spans="1:10" s="38" customFormat="1" ht="18.75" customHeight="1">
      <c r="A68" s="118" t="s">
        <v>259</v>
      </c>
      <c r="B68" s="98"/>
      <c r="C68" s="38" t="s">
        <v>262</v>
      </c>
      <c r="I68" s="124"/>
      <c r="J68" s="66" t="e">
        <f>B68+C68+D68+E68-G68</f>
        <v>#VALUE!</v>
      </c>
    </row>
    <row r="69" spans="1:10" s="38" customFormat="1" ht="24.75" customHeight="1">
      <c r="A69" s="9"/>
      <c r="C69" s="91"/>
      <c r="F69" s="91" t="s">
        <v>260</v>
      </c>
      <c r="I69" s="124"/>
      <c r="J69" s="66">
        <f>B69+D69+E69</f>
        <v>0</v>
      </c>
    </row>
    <row r="70" spans="1:10" s="38" customFormat="1" ht="24.75" customHeight="1">
      <c r="A70" s="9"/>
      <c r="B70" s="126"/>
      <c r="I70" s="124"/>
      <c r="J70" s="66"/>
    </row>
    <row r="71" spans="1:10" ht="24.75" customHeight="1">
      <c r="A71" s="96"/>
      <c r="D71" s="91"/>
      <c r="I71" s="67"/>
      <c r="J71" s="66">
        <f aca="true" t="shared" si="11" ref="J71:J88">B71+C71+D71+E71-G71</f>
        <v>0</v>
      </c>
    </row>
    <row r="72" spans="1:10" ht="24.75" customHeight="1">
      <c r="A72" s="100"/>
      <c r="B72" s="91"/>
      <c r="D72" s="107"/>
      <c r="I72" s="67"/>
      <c r="J72" s="66">
        <f t="shared" si="11"/>
        <v>0</v>
      </c>
    </row>
    <row r="73" spans="9:10" ht="24.75" customHeight="1">
      <c r="I73" s="67"/>
      <c r="J73" s="66">
        <f t="shared" si="11"/>
        <v>0</v>
      </c>
    </row>
    <row r="74" ht="24.75" customHeight="1">
      <c r="J74" s="66">
        <f t="shared" si="11"/>
        <v>0</v>
      </c>
    </row>
    <row r="75" ht="24.75" customHeight="1">
      <c r="J75" s="66">
        <f t="shared" si="11"/>
        <v>0</v>
      </c>
    </row>
    <row r="76" ht="24.75" customHeight="1">
      <c r="J76" s="66">
        <f t="shared" si="11"/>
        <v>0</v>
      </c>
    </row>
    <row r="77" ht="24.75" customHeight="1">
      <c r="J77" s="66">
        <f t="shared" si="11"/>
        <v>0</v>
      </c>
    </row>
    <row r="78" ht="24.75" customHeight="1">
      <c r="J78" s="66">
        <f t="shared" si="11"/>
        <v>0</v>
      </c>
    </row>
    <row r="79" ht="24.75" customHeight="1">
      <c r="J79" s="66">
        <f t="shared" si="11"/>
        <v>0</v>
      </c>
    </row>
    <row r="80" ht="24.75" customHeight="1">
      <c r="J80" s="66">
        <f t="shared" si="11"/>
        <v>0</v>
      </c>
    </row>
    <row r="81" ht="24.75" customHeight="1">
      <c r="J81" s="66">
        <f t="shared" si="11"/>
        <v>0</v>
      </c>
    </row>
    <row r="82" ht="24.75" customHeight="1">
      <c r="J82" s="66">
        <f t="shared" si="11"/>
        <v>0</v>
      </c>
    </row>
    <row r="83" ht="24.75" customHeight="1">
      <c r="J83" s="66">
        <f t="shared" si="11"/>
        <v>0</v>
      </c>
    </row>
    <row r="84" ht="24.75" customHeight="1">
      <c r="J84" s="66">
        <f t="shared" si="11"/>
        <v>0</v>
      </c>
    </row>
    <row r="85" ht="24.75" customHeight="1">
      <c r="J85" s="66">
        <f t="shared" si="11"/>
        <v>0</v>
      </c>
    </row>
    <row r="86" ht="24.75" customHeight="1">
      <c r="J86" s="66">
        <f t="shared" si="11"/>
        <v>0</v>
      </c>
    </row>
    <row r="87" ht="24.75" customHeight="1">
      <c r="J87" s="66">
        <f t="shared" si="11"/>
        <v>0</v>
      </c>
    </row>
    <row r="88" ht="24.75" customHeight="1">
      <c r="J88" s="66">
        <f t="shared" si="11"/>
        <v>0</v>
      </c>
    </row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</sheetData>
  <mergeCells count="6">
    <mergeCell ref="B4:B5"/>
    <mergeCell ref="A4:A5"/>
    <mergeCell ref="I4:I5"/>
    <mergeCell ref="G4:H4"/>
    <mergeCell ref="E4:F4"/>
    <mergeCell ref="C4:D4"/>
  </mergeCells>
  <printOptions horizontalCentered="1"/>
  <pageMargins left="0.3937007874015748" right="0.3937007874015748" top="0.7874015748031497" bottom="0.9055118110236221" header="0.3937007874015748" footer="0.5118110236220472"/>
  <pageSetup horizontalDpi="600" verticalDpi="600" orientation="portrait" pageOrder="overThenDown" paperSize="9" scale="81" r:id="rId4"/>
  <rowBreaks count="1" manualBreakCount="1">
    <brk id="32" max="8" man="1"/>
  </row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7"/>
  <sheetViews>
    <sheetView view="pageBreakPreview" zoomScale="75" zoomScaleNormal="90" zoomScaleSheetLayoutView="75" workbookViewId="0" topLeftCell="A34">
      <selection activeCell="C66" sqref="C66"/>
    </sheetView>
  </sheetViews>
  <sheetFormatPr defaultColWidth="9.00390625" defaultRowHeight="16.5"/>
  <cols>
    <col min="1" max="1" width="44.00390625" style="2" customWidth="1"/>
    <col min="2" max="2" width="22.25390625" style="0" customWidth="1"/>
    <col min="3" max="3" width="21.875" style="0" customWidth="1"/>
    <col min="4" max="4" width="20.25390625" style="0" customWidth="1"/>
    <col min="5" max="5" width="19.00390625" style="0" customWidth="1"/>
    <col min="6" max="6" width="20.50390625" style="0" customWidth="1"/>
    <col min="7" max="7" width="23.00390625" style="0" customWidth="1"/>
    <col min="8" max="8" width="21.875" style="0" customWidth="1"/>
    <col min="9" max="9" width="22.125" style="0" customWidth="1"/>
    <col min="10" max="10" width="20.50390625" style="47" bestFit="1" customWidth="1"/>
    <col min="11" max="11" width="15.625" style="0" customWidth="1"/>
  </cols>
  <sheetData>
    <row r="1" spans="4:5" ht="32.25">
      <c r="D1" s="13" t="s">
        <v>114</v>
      </c>
      <c r="E1" s="14" t="s">
        <v>115</v>
      </c>
    </row>
    <row r="2" spans="4:5" ht="41.25">
      <c r="D2" s="15" t="s">
        <v>146</v>
      </c>
      <c r="E2" s="16" t="s">
        <v>116</v>
      </c>
    </row>
    <row r="3" spans="4:9" ht="20.25" customHeight="1" thickBot="1">
      <c r="D3" s="88" t="s">
        <v>163</v>
      </c>
      <c r="E3" s="89" t="s">
        <v>164</v>
      </c>
      <c r="I3" s="90" t="s">
        <v>147</v>
      </c>
    </row>
    <row r="4" spans="1:9" ht="23.25" customHeight="1">
      <c r="A4" s="163" t="s">
        <v>148</v>
      </c>
      <c r="B4" s="167" t="s">
        <v>117</v>
      </c>
      <c r="C4" s="168" t="s">
        <v>118</v>
      </c>
      <c r="D4" s="168"/>
      <c r="E4" s="168" t="s">
        <v>119</v>
      </c>
      <c r="F4" s="168"/>
      <c r="G4" s="167" t="s">
        <v>120</v>
      </c>
      <c r="H4" s="168"/>
      <c r="I4" s="165" t="s">
        <v>121</v>
      </c>
    </row>
    <row r="5" spans="1:9" ht="35.25" customHeight="1">
      <c r="A5" s="164"/>
      <c r="B5" s="169"/>
      <c r="C5" s="41" t="s">
        <v>165</v>
      </c>
      <c r="D5" s="1" t="s">
        <v>122</v>
      </c>
      <c r="E5" s="42" t="s">
        <v>123</v>
      </c>
      <c r="F5" s="3" t="s">
        <v>124</v>
      </c>
      <c r="G5" s="42" t="s">
        <v>166</v>
      </c>
      <c r="H5" s="3" t="s">
        <v>124</v>
      </c>
      <c r="I5" s="166"/>
    </row>
    <row r="6" spans="1:10" s="67" customFormat="1" ht="23.25" customHeight="1">
      <c r="A6" s="72" t="s">
        <v>167</v>
      </c>
      <c r="B6" s="61"/>
      <c r="C6" s="62"/>
      <c r="D6" s="61"/>
      <c r="E6" s="63"/>
      <c r="F6" s="64"/>
      <c r="G6" s="63"/>
      <c r="H6" s="64"/>
      <c r="I6" s="65"/>
      <c r="J6" s="66"/>
    </row>
    <row r="7" spans="1:11" s="67" customFormat="1" ht="23.25" customHeight="1">
      <c r="A7" s="73" t="s">
        <v>125</v>
      </c>
      <c r="B7" s="85">
        <f aca="true" t="shared" si="0" ref="B7:I7">SUM(B8:B34)</f>
        <v>1522769361466</v>
      </c>
      <c r="C7" s="85">
        <f t="shared" si="0"/>
        <v>15517241290</v>
      </c>
      <c r="D7" s="85">
        <f t="shared" si="0"/>
        <v>2151519799</v>
      </c>
      <c r="E7" s="85">
        <f t="shared" si="0"/>
        <v>0</v>
      </c>
      <c r="F7" s="85">
        <f t="shared" si="0"/>
        <v>17668761089</v>
      </c>
      <c r="G7" s="85">
        <f t="shared" si="0"/>
        <v>0</v>
      </c>
      <c r="H7" s="85">
        <f t="shared" si="0"/>
        <v>0</v>
      </c>
      <c r="I7" s="86">
        <f t="shared" si="0"/>
        <v>1540438122555</v>
      </c>
      <c r="J7" s="66">
        <f aca="true" t="shared" si="1" ref="J7:J38">B7+C7+D7+E7-G7</f>
        <v>1540438122555</v>
      </c>
      <c r="K7" s="82">
        <f aca="true" t="shared" si="2" ref="K7:K54">I7-J7</f>
        <v>0</v>
      </c>
    </row>
    <row r="8" spans="1:11" s="2" customFormat="1" ht="23.25" customHeight="1">
      <c r="A8" s="75" t="s">
        <v>168</v>
      </c>
      <c r="B8" s="28">
        <v>21740258</v>
      </c>
      <c r="C8" s="28">
        <v>0</v>
      </c>
      <c r="D8" s="28">
        <v>0</v>
      </c>
      <c r="E8" s="28">
        <v>0</v>
      </c>
      <c r="F8" s="28">
        <f aca="true" t="shared" si="3" ref="F8:F35">C8+D8+E8</f>
        <v>0</v>
      </c>
      <c r="G8" s="28">
        <v>0</v>
      </c>
      <c r="H8" s="28">
        <f aca="true" t="shared" si="4" ref="H8:H35">G8</f>
        <v>0</v>
      </c>
      <c r="I8" s="29">
        <v>21740258</v>
      </c>
      <c r="J8" s="66">
        <f t="shared" si="1"/>
        <v>21740258</v>
      </c>
      <c r="K8" s="82">
        <f t="shared" si="2"/>
        <v>0</v>
      </c>
    </row>
    <row r="9" spans="1:11" s="2" customFormat="1" ht="23.25" customHeight="1">
      <c r="A9" s="75" t="s">
        <v>169</v>
      </c>
      <c r="B9" s="28">
        <v>8613101612</v>
      </c>
      <c r="C9" s="28">
        <v>356238031</v>
      </c>
      <c r="D9" s="28">
        <v>108612</v>
      </c>
      <c r="E9" s="28">
        <v>0</v>
      </c>
      <c r="F9" s="28">
        <f t="shared" si="3"/>
        <v>356346643</v>
      </c>
      <c r="G9" s="28">
        <v>0</v>
      </c>
      <c r="H9" s="28">
        <f t="shared" si="4"/>
        <v>0</v>
      </c>
      <c r="I9" s="29">
        <v>8969448255</v>
      </c>
      <c r="J9" s="66">
        <f t="shared" si="1"/>
        <v>8969448255</v>
      </c>
      <c r="K9" s="82">
        <f t="shared" si="2"/>
        <v>0</v>
      </c>
    </row>
    <row r="10" spans="1:11" s="2" customFormat="1" ht="23.25" customHeight="1">
      <c r="A10" s="75" t="s">
        <v>170</v>
      </c>
      <c r="B10" s="28">
        <v>33564382884</v>
      </c>
      <c r="C10" s="28">
        <f>246926115</f>
        <v>246926115</v>
      </c>
      <c r="D10" s="28">
        <v>9125246</v>
      </c>
      <c r="E10" s="28">
        <v>0</v>
      </c>
      <c r="F10" s="28">
        <f t="shared" si="3"/>
        <v>256051361</v>
      </c>
      <c r="G10" s="28">
        <v>0</v>
      </c>
      <c r="H10" s="28">
        <f t="shared" si="4"/>
        <v>0</v>
      </c>
      <c r="I10" s="29">
        <v>33820434245</v>
      </c>
      <c r="J10" s="66">
        <f t="shared" si="1"/>
        <v>33820434245</v>
      </c>
      <c r="K10" s="82">
        <f t="shared" si="2"/>
        <v>0</v>
      </c>
    </row>
    <row r="11" spans="1:11" s="2" customFormat="1" ht="23.25" customHeight="1">
      <c r="A11" s="75" t="s">
        <v>171</v>
      </c>
      <c r="B11" s="28">
        <v>3990490739</v>
      </c>
      <c r="C11" s="28">
        <v>0</v>
      </c>
      <c r="D11" s="28">
        <v>0</v>
      </c>
      <c r="E11" s="28">
        <v>0</v>
      </c>
      <c r="F11" s="28">
        <f t="shared" si="3"/>
        <v>0</v>
      </c>
      <c r="G11" s="28">
        <v>0</v>
      </c>
      <c r="H11" s="28">
        <f t="shared" si="4"/>
        <v>0</v>
      </c>
      <c r="I11" s="29">
        <v>3990490739</v>
      </c>
      <c r="J11" s="66">
        <f t="shared" si="1"/>
        <v>3990490739</v>
      </c>
      <c r="K11" s="82">
        <f t="shared" si="2"/>
        <v>0</v>
      </c>
    </row>
    <row r="12" spans="1:11" s="2" customFormat="1" ht="23.25" customHeight="1">
      <c r="A12" s="75" t="s">
        <v>172</v>
      </c>
      <c r="B12" s="28">
        <v>14320158238</v>
      </c>
      <c r="C12" s="28">
        <v>136425125</v>
      </c>
      <c r="D12" s="28">
        <v>58360</v>
      </c>
      <c r="E12" s="28">
        <v>0</v>
      </c>
      <c r="F12" s="28">
        <f t="shared" si="3"/>
        <v>136483485</v>
      </c>
      <c r="G12" s="28">
        <v>0</v>
      </c>
      <c r="H12" s="28">
        <f t="shared" si="4"/>
        <v>0</v>
      </c>
      <c r="I12" s="29">
        <v>14456641723</v>
      </c>
      <c r="J12" s="66">
        <f t="shared" si="1"/>
        <v>14456641723</v>
      </c>
      <c r="K12" s="82">
        <f t="shared" si="2"/>
        <v>0</v>
      </c>
    </row>
    <row r="13" spans="1:11" s="2" customFormat="1" ht="23.25" customHeight="1">
      <c r="A13" s="75" t="s">
        <v>173</v>
      </c>
      <c r="B13" s="28">
        <v>16289685770</v>
      </c>
      <c r="C13" s="28">
        <v>0</v>
      </c>
      <c r="D13" s="28">
        <v>0</v>
      </c>
      <c r="E13" s="28">
        <v>0</v>
      </c>
      <c r="F13" s="28">
        <f t="shared" si="3"/>
        <v>0</v>
      </c>
      <c r="G13" s="28">
        <v>0</v>
      </c>
      <c r="H13" s="28">
        <f t="shared" si="4"/>
        <v>0</v>
      </c>
      <c r="I13" s="29">
        <v>16289685770</v>
      </c>
      <c r="J13" s="66">
        <f t="shared" si="1"/>
        <v>16289685770</v>
      </c>
      <c r="K13" s="82">
        <f t="shared" si="2"/>
        <v>0</v>
      </c>
    </row>
    <row r="14" spans="1:11" s="2" customFormat="1" ht="23.25" customHeight="1">
      <c r="A14" s="75" t="s">
        <v>174</v>
      </c>
      <c r="B14" s="28">
        <v>1949293863</v>
      </c>
      <c r="C14" s="28">
        <v>0</v>
      </c>
      <c r="D14" s="28">
        <v>1800</v>
      </c>
      <c r="E14" s="28">
        <v>0</v>
      </c>
      <c r="F14" s="28">
        <f t="shared" si="3"/>
        <v>1800</v>
      </c>
      <c r="G14" s="28">
        <v>0</v>
      </c>
      <c r="H14" s="28">
        <f t="shared" si="4"/>
        <v>0</v>
      </c>
      <c r="I14" s="29">
        <v>1949295663</v>
      </c>
      <c r="J14" s="66">
        <f t="shared" si="1"/>
        <v>1949295663</v>
      </c>
      <c r="K14" s="82">
        <f t="shared" si="2"/>
        <v>0</v>
      </c>
    </row>
    <row r="15" spans="1:11" s="2" customFormat="1" ht="23.25" customHeight="1">
      <c r="A15" s="75" t="s">
        <v>175</v>
      </c>
      <c r="B15" s="28">
        <v>119882619512</v>
      </c>
      <c r="C15" s="28">
        <v>941062562</v>
      </c>
      <c r="D15" s="28">
        <v>113586181</v>
      </c>
      <c r="E15" s="28">
        <v>0</v>
      </c>
      <c r="F15" s="28">
        <f t="shared" si="3"/>
        <v>1054648743</v>
      </c>
      <c r="G15" s="28">
        <v>0</v>
      </c>
      <c r="H15" s="28">
        <f t="shared" si="4"/>
        <v>0</v>
      </c>
      <c r="I15" s="29">
        <v>120937268255</v>
      </c>
      <c r="J15" s="66">
        <f t="shared" si="1"/>
        <v>120937268255</v>
      </c>
      <c r="K15" s="82">
        <f t="shared" si="2"/>
        <v>0</v>
      </c>
    </row>
    <row r="16" spans="1:11" s="2" customFormat="1" ht="23.25" customHeight="1">
      <c r="A16" s="75" t="s">
        <v>176</v>
      </c>
      <c r="B16" s="28">
        <v>24040790063</v>
      </c>
      <c r="C16" s="28">
        <v>2964223163</v>
      </c>
      <c r="D16" s="28">
        <v>104311517</v>
      </c>
      <c r="E16" s="28">
        <v>0</v>
      </c>
      <c r="F16" s="28">
        <f t="shared" si="3"/>
        <v>3068534680</v>
      </c>
      <c r="G16" s="28">
        <v>0</v>
      </c>
      <c r="H16" s="28">
        <f t="shared" si="4"/>
        <v>0</v>
      </c>
      <c r="I16" s="29">
        <v>27109324743</v>
      </c>
      <c r="J16" s="66">
        <f t="shared" si="1"/>
        <v>27109324743</v>
      </c>
      <c r="K16" s="82">
        <f t="shared" si="2"/>
        <v>0</v>
      </c>
    </row>
    <row r="17" spans="1:11" s="2" customFormat="1" ht="23.25" customHeight="1">
      <c r="A17" s="75" t="s">
        <v>177</v>
      </c>
      <c r="B17" s="28">
        <v>256266172064</v>
      </c>
      <c r="C17" s="28">
        <v>5286960185</v>
      </c>
      <c r="D17" s="28">
        <v>1538271941</v>
      </c>
      <c r="E17" s="28">
        <v>0</v>
      </c>
      <c r="F17" s="28">
        <f t="shared" si="3"/>
        <v>6825232126</v>
      </c>
      <c r="G17" s="28">
        <v>0</v>
      </c>
      <c r="H17" s="28">
        <f t="shared" si="4"/>
        <v>0</v>
      </c>
      <c r="I17" s="29">
        <v>263091404190</v>
      </c>
      <c r="J17" s="66">
        <f t="shared" si="1"/>
        <v>263091404190</v>
      </c>
      <c r="K17" s="82">
        <f t="shared" si="2"/>
        <v>0</v>
      </c>
    </row>
    <row r="18" spans="1:11" s="2" customFormat="1" ht="23.25" customHeight="1">
      <c r="A18" s="75" t="s">
        <v>178</v>
      </c>
      <c r="B18" s="28">
        <v>197064306827</v>
      </c>
      <c r="C18" s="28">
        <v>1294661276</v>
      </c>
      <c r="D18" s="28">
        <v>11744800</v>
      </c>
      <c r="E18" s="28">
        <v>0</v>
      </c>
      <c r="F18" s="28">
        <f t="shared" si="3"/>
        <v>1306406076</v>
      </c>
      <c r="G18" s="28">
        <v>0</v>
      </c>
      <c r="H18" s="28">
        <f t="shared" si="4"/>
        <v>0</v>
      </c>
      <c r="I18" s="29">
        <v>198370712903</v>
      </c>
      <c r="J18" s="66">
        <f t="shared" si="1"/>
        <v>198370712903</v>
      </c>
      <c r="K18" s="82">
        <f t="shared" si="2"/>
        <v>0</v>
      </c>
    </row>
    <row r="19" spans="1:11" s="2" customFormat="1" ht="23.25" customHeight="1">
      <c r="A19" s="75" t="s">
        <v>179</v>
      </c>
      <c r="B19" s="28">
        <v>138150654832</v>
      </c>
      <c r="C19" s="28">
        <v>294209648</v>
      </c>
      <c r="D19" s="28">
        <v>812249</v>
      </c>
      <c r="E19" s="28">
        <v>0</v>
      </c>
      <c r="F19" s="28">
        <f t="shared" si="3"/>
        <v>295021897</v>
      </c>
      <c r="G19" s="28">
        <v>0</v>
      </c>
      <c r="H19" s="28">
        <f t="shared" si="4"/>
        <v>0</v>
      </c>
      <c r="I19" s="29">
        <v>138445676729</v>
      </c>
      <c r="J19" s="66">
        <f t="shared" si="1"/>
        <v>138445676729</v>
      </c>
      <c r="K19" s="82">
        <f t="shared" si="2"/>
        <v>0</v>
      </c>
    </row>
    <row r="20" spans="1:11" s="2" customFormat="1" ht="23.25" customHeight="1">
      <c r="A20" s="75" t="s">
        <v>180</v>
      </c>
      <c r="B20" s="28">
        <v>21984386015</v>
      </c>
      <c r="C20" s="28">
        <v>31929337</v>
      </c>
      <c r="D20" s="28">
        <v>671130</v>
      </c>
      <c r="E20" s="28">
        <v>0</v>
      </c>
      <c r="F20" s="28">
        <f t="shared" si="3"/>
        <v>32600467</v>
      </c>
      <c r="G20" s="28">
        <v>0</v>
      </c>
      <c r="H20" s="28">
        <f t="shared" si="4"/>
        <v>0</v>
      </c>
      <c r="I20" s="29">
        <v>22016986482</v>
      </c>
      <c r="J20" s="66">
        <f t="shared" si="1"/>
        <v>22016986482</v>
      </c>
      <c r="K20" s="82">
        <f t="shared" si="2"/>
        <v>0</v>
      </c>
    </row>
    <row r="21" spans="1:11" s="2" customFormat="1" ht="23.25" customHeight="1">
      <c r="A21" s="75" t="s">
        <v>181</v>
      </c>
      <c r="B21" s="28">
        <v>55939950221</v>
      </c>
      <c r="C21" s="28">
        <v>1446164821</v>
      </c>
      <c r="D21" s="28">
        <v>12505090</v>
      </c>
      <c r="E21" s="28">
        <v>0</v>
      </c>
      <c r="F21" s="28">
        <f t="shared" si="3"/>
        <v>1458669911</v>
      </c>
      <c r="G21" s="28">
        <v>0</v>
      </c>
      <c r="H21" s="28">
        <f t="shared" si="4"/>
        <v>0</v>
      </c>
      <c r="I21" s="29">
        <v>57398620132</v>
      </c>
      <c r="J21" s="66">
        <f t="shared" si="1"/>
        <v>57398620132</v>
      </c>
      <c r="K21" s="82">
        <f t="shared" si="2"/>
        <v>0</v>
      </c>
    </row>
    <row r="22" spans="1:11" s="2" customFormat="1" ht="23.25" customHeight="1">
      <c r="A22" s="75" t="s">
        <v>182</v>
      </c>
      <c r="B22" s="28">
        <v>67461784000</v>
      </c>
      <c r="C22" s="28">
        <v>1463437927</v>
      </c>
      <c r="D22" s="28">
        <v>1141768</v>
      </c>
      <c r="E22" s="28">
        <v>0</v>
      </c>
      <c r="F22" s="28">
        <f t="shared" si="3"/>
        <v>1464579695</v>
      </c>
      <c r="G22" s="28">
        <v>0</v>
      </c>
      <c r="H22" s="28">
        <f t="shared" si="4"/>
        <v>0</v>
      </c>
      <c r="I22" s="29">
        <v>68926363695</v>
      </c>
      <c r="J22" s="66">
        <f t="shared" si="1"/>
        <v>68926363695</v>
      </c>
      <c r="K22" s="82">
        <f t="shared" si="2"/>
        <v>0</v>
      </c>
    </row>
    <row r="23" spans="1:11" s="2" customFormat="1" ht="23.25" customHeight="1">
      <c r="A23" s="75" t="s">
        <v>183</v>
      </c>
      <c r="B23" s="28">
        <v>151002332</v>
      </c>
      <c r="C23" s="28">
        <v>0</v>
      </c>
      <c r="D23" s="28">
        <v>0</v>
      </c>
      <c r="E23" s="28">
        <v>0</v>
      </c>
      <c r="F23" s="28">
        <f t="shared" si="3"/>
        <v>0</v>
      </c>
      <c r="G23" s="28">
        <v>0</v>
      </c>
      <c r="H23" s="28">
        <f t="shared" si="4"/>
        <v>0</v>
      </c>
      <c r="I23" s="29">
        <v>151002332</v>
      </c>
      <c r="J23" s="66">
        <f t="shared" si="1"/>
        <v>151002332</v>
      </c>
      <c r="K23" s="82">
        <f t="shared" si="2"/>
        <v>0</v>
      </c>
    </row>
    <row r="24" spans="1:11" s="2" customFormat="1" ht="23.25" customHeight="1">
      <c r="A24" s="75" t="s">
        <v>184</v>
      </c>
      <c r="B24" s="28">
        <v>1435764486</v>
      </c>
      <c r="C24" s="28">
        <v>7058561</v>
      </c>
      <c r="D24" s="28">
        <v>53972</v>
      </c>
      <c r="E24" s="28">
        <v>0</v>
      </c>
      <c r="F24" s="28">
        <f t="shared" si="3"/>
        <v>7112533</v>
      </c>
      <c r="G24" s="28">
        <v>0</v>
      </c>
      <c r="H24" s="28">
        <f t="shared" si="4"/>
        <v>0</v>
      </c>
      <c r="I24" s="29">
        <v>1442877019</v>
      </c>
      <c r="J24" s="66">
        <f t="shared" si="1"/>
        <v>1442877019</v>
      </c>
      <c r="K24" s="82">
        <f t="shared" si="2"/>
        <v>0</v>
      </c>
    </row>
    <row r="25" spans="1:11" s="2" customFormat="1" ht="23.25" customHeight="1">
      <c r="A25" s="75" t="s">
        <v>185</v>
      </c>
      <c r="B25" s="28">
        <v>137799732011</v>
      </c>
      <c r="C25" s="28">
        <v>0</v>
      </c>
      <c r="D25" s="28">
        <v>191988033</v>
      </c>
      <c r="E25" s="28">
        <v>0</v>
      </c>
      <c r="F25" s="28">
        <f t="shared" si="3"/>
        <v>191988033</v>
      </c>
      <c r="G25" s="28">
        <v>0</v>
      </c>
      <c r="H25" s="28">
        <f t="shared" si="4"/>
        <v>0</v>
      </c>
      <c r="I25" s="29">
        <v>137991720044</v>
      </c>
      <c r="J25" s="66">
        <f t="shared" si="1"/>
        <v>137991720044</v>
      </c>
      <c r="K25" s="82">
        <f t="shared" si="2"/>
        <v>0</v>
      </c>
    </row>
    <row r="26" spans="1:11" s="2" customFormat="1" ht="23.25" customHeight="1">
      <c r="A26" s="76" t="s">
        <v>126</v>
      </c>
      <c r="B26" s="28">
        <v>37680900348</v>
      </c>
      <c r="C26" s="28">
        <v>225642811</v>
      </c>
      <c r="D26" s="28">
        <v>0</v>
      </c>
      <c r="E26" s="28">
        <v>0</v>
      </c>
      <c r="F26" s="28">
        <f t="shared" si="3"/>
        <v>225642811</v>
      </c>
      <c r="G26" s="28">
        <v>0</v>
      </c>
      <c r="H26" s="28">
        <f t="shared" si="4"/>
        <v>0</v>
      </c>
      <c r="I26" s="29">
        <v>37906543159</v>
      </c>
      <c r="J26" s="66">
        <f t="shared" si="1"/>
        <v>37906543159</v>
      </c>
      <c r="K26" s="82">
        <f t="shared" si="2"/>
        <v>0</v>
      </c>
    </row>
    <row r="27" spans="1:11" s="2" customFormat="1" ht="23.25" customHeight="1">
      <c r="A27" s="76" t="s">
        <v>127</v>
      </c>
      <c r="B27" s="28">
        <v>2736175969</v>
      </c>
      <c r="C27" s="28">
        <v>21049634</v>
      </c>
      <c r="D27" s="28">
        <v>12000</v>
      </c>
      <c r="E27" s="28">
        <v>0</v>
      </c>
      <c r="F27" s="28">
        <f t="shared" si="3"/>
        <v>21061634</v>
      </c>
      <c r="G27" s="28">
        <v>0</v>
      </c>
      <c r="H27" s="28">
        <f t="shared" si="4"/>
        <v>0</v>
      </c>
      <c r="I27" s="29">
        <v>2757237603</v>
      </c>
      <c r="J27" s="66">
        <f t="shared" si="1"/>
        <v>2757237603</v>
      </c>
      <c r="K27" s="82">
        <f t="shared" si="2"/>
        <v>0</v>
      </c>
    </row>
    <row r="28" spans="1:11" s="2" customFormat="1" ht="23.25" customHeight="1">
      <c r="A28" s="76" t="s">
        <v>128</v>
      </c>
      <c r="B28" s="28">
        <v>113007355817</v>
      </c>
      <c r="C28" s="28">
        <v>399661702</v>
      </c>
      <c r="D28" s="28">
        <v>123988630</v>
      </c>
      <c r="E28" s="28">
        <v>0</v>
      </c>
      <c r="F28" s="28">
        <f t="shared" si="3"/>
        <v>523650332</v>
      </c>
      <c r="G28" s="28">
        <v>0</v>
      </c>
      <c r="H28" s="28">
        <f t="shared" si="4"/>
        <v>0</v>
      </c>
      <c r="I28" s="29">
        <v>113531006149</v>
      </c>
      <c r="J28" s="66">
        <f t="shared" si="1"/>
        <v>113531006149</v>
      </c>
      <c r="K28" s="82">
        <f t="shared" si="2"/>
        <v>0</v>
      </c>
    </row>
    <row r="29" spans="1:11" s="2" customFormat="1" ht="23.25" customHeight="1">
      <c r="A29" s="76" t="s">
        <v>129</v>
      </c>
      <c r="B29" s="28">
        <v>60247220376</v>
      </c>
      <c r="C29" s="28">
        <v>0</v>
      </c>
      <c r="D29" s="28">
        <v>400</v>
      </c>
      <c r="E29" s="28">
        <v>0</v>
      </c>
      <c r="F29" s="28">
        <f t="shared" si="3"/>
        <v>400</v>
      </c>
      <c r="G29" s="28">
        <v>0</v>
      </c>
      <c r="H29" s="28">
        <f t="shared" si="4"/>
        <v>0</v>
      </c>
      <c r="I29" s="29">
        <v>60247220776</v>
      </c>
      <c r="J29" s="66">
        <f t="shared" si="1"/>
        <v>60247220776</v>
      </c>
      <c r="K29" s="82">
        <f t="shared" si="2"/>
        <v>0</v>
      </c>
    </row>
    <row r="30" spans="1:11" s="2" customFormat="1" ht="23.25" customHeight="1">
      <c r="A30" s="76" t="s">
        <v>130</v>
      </c>
      <c r="B30" s="28">
        <v>43029110903</v>
      </c>
      <c r="C30" s="28">
        <v>171937228</v>
      </c>
      <c r="D30" s="28">
        <v>4383942</v>
      </c>
      <c r="E30" s="28">
        <v>0</v>
      </c>
      <c r="F30" s="28">
        <f t="shared" si="3"/>
        <v>176321170</v>
      </c>
      <c r="G30" s="28">
        <v>0</v>
      </c>
      <c r="H30" s="28">
        <f t="shared" si="4"/>
        <v>0</v>
      </c>
      <c r="I30" s="29">
        <v>43205432073</v>
      </c>
      <c r="J30" s="66">
        <f t="shared" si="1"/>
        <v>43205432073</v>
      </c>
      <c r="K30" s="82">
        <f t="shared" si="2"/>
        <v>0</v>
      </c>
    </row>
    <row r="31" spans="1:11" s="2" customFormat="1" ht="23.25" customHeight="1">
      <c r="A31" s="76" t="s">
        <v>131</v>
      </c>
      <c r="B31" s="28">
        <v>8327643291</v>
      </c>
      <c r="C31" s="28">
        <v>14078402</v>
      </c>
      <c r="D31" s="28">
        <v>11323001</v>
      </c>
      <c r="E31" s="28">
        <v>0</v>
      </c>
      <c r="F31" s="28">
        <f t="shared" si="3"/>
        <v>25401403</v>
      </c>
      <c r="G31" s="28">
        <v>0</v>
      </c>
      <c r="H31" s="28">
        <f t="shared" si="4"/>
        <v>0</v>
      </c>
      <c r="I31" s="29">
        <v>8353044694</v>
      </c>
      <c r="J31" s="66">
        <f t="shared" si="1"/>
        <v>8353044694</v>
      </c>
      <c r="K31" s="82">
        <f t="shared" si="2"/>
        <v>0</v>
      </c>
    </row>
    <row r="32" spans="1:11" s="2" customFormat="1" ht="23.25" customHeight="1">
      <c r="A32" s="76" t="s">
        <v>132</v>
      </c>
      <c r="B32" s="28">
        <v>11937845866</v>
      </c>
      <c r="C32" s="28">
        <v>92388644</v>
      </c>
      <c r="D32" s="28">
        <v>26532027</v>
      </c>
      <c r="E32" s="28">
        <v>0</v>
      </c>
      <c r="F32" s="28">
        <f t="shared" si="3"/>
        <v>118920671</v>
      </c>
      <c r="G32" s="28">
        <v>0</v>
      </c>
      <c r="H32" s="28">
        <f t="shared" si="4"/>
        <v>0</v>
      </c>
      <c r="I32" s="29">
        <v>12056766537</v>
      </c>
      <c r="J32" s="66">
        <f t="shared" si="1"/>
        <v>12056766537</v>
      </c>
      <c r="K32" s="82">
        <f t="shared" si="2"/>
        <v>0</v>
      </c>
    </row>
    <row r="33" spans="1:11" s="2" customFormat="1" ht="23.25" customHeight="1">
      <c r="A33" s="75" t="s">
        <v>186</v>
      </c>
      <c r="B33" s="28">
        <v>146828030851</v>
      </c>
      <c r="C33" s="28">
        <v>300000</v>
      </c>
      <c r="D33" s="28">
        <v>899100</v>
      </c>
      <c r="E33" s="28">
        <v>0</v>
      </c>
      <c r="F33" s="28">
        <f t="shared" si="3"/>
        <v>1199100</v>
      </c>
      <c r="G33" s="28">
        <v>0</v>
      </c>
      <c r="H33" s="28">
        <f t="shared" si="4"/>
        <v>0</v>
      </c>
      <c r="I33" s="29">
        <v>146829229951</v>
      </c>
      <c r="J33" s="66">
        <f t="shared" si="1"/>
        <v>146829229951</v>
      </c>
      <c r="K33" s="82">
        <f t="shared" si="2"/>
        <v>0</v>
      </c>
    </row>
    <row r="34" spans="1:11" s="2" customFormat="1" ht="23.25" customHeight="1">
      <c r="A34" s="75" t="s">
        <v>149</v>
      </c>
      <c r="B34" s="28">
        <v>49062318</v>
      </c>
      <c r="C34" s="28">
        <v>122886118</v>
      </c>
      <c r="D34" s="28">
        <v>0</v>
      </c>
      <c r="E34" s="28">
        <v>0</v>
      </c>
      <c r="F34" s="28">
        <f t="shared" si="3"/>
        <v>122886118</v>
      </c>
      <c r="G34" s="28">
        <v>0</v>
      </c>
      <c r="H34" s="28">
        <f t="shared" si="4"/>
        <v>0</v>
      </c>
      <c r="I34" s="29">
        <v>171948436</v>
      </c>
      <c r="J34" s="66">
        <f t="shared" si="1"/>
        <v>171948436</v>
      </c>
      <c r="K34" s="82">
        <f t="shared" si="2"/>
        <v>0</v>
      </c>
    </row>
    <row r="35" spans="1:11" s="2" customFormat="1" ht="29.25" customHeight="1">
      <c r="A35" s="74" t="s">
        <v>196</v>
      </c>
      <c r="B35" s="28">
        <v>56100000000</v>
      </c>
      <c r="C35" s="28">
        <v>0</v>
      </c>
      <c r="D35" s="28">
        <v>0</v>
      </c>
      <c r="E35" s="28">
        <v>0</v>
      </c>
      <c r="F35" s="28">
        <f t="shared" si="3"/>
        <v>0</v>
      </c>
      <c r="G35" s="28">
        <v>0</v>
      </c>
      <c r="H35" s="28">
        <f t="shared" si="4"/>
        <v>0</v>
      </c>
      <c r="I35" s="29">
        <v>56100000000</v>
      </c>
      <c r="J35" s="66">
        <f t="shared" si="1"/>
        <v>56100000000</v>
      </c>
      <c r="K35" s="82">
        <f t="shared" si="2"/>
        <v>0</v>
      </c>
    </row>
    <row r="36" spans="1:11" s="32" customFormat="1" ht="28.5" customHeight="1" thickBot="1">
      <c r="A36" s="79" t="s">
        <v>150</v>
      </c>
      <c r="B36" s="34">
        <f aca="true" t="shared" si="5" ref="B36:I36">B35+B7</f>
        <v>1578869361466</v>
      </c>
      <c r="C36" s="34">
        <f t="shared" si="5"/>
        <v>15517241290</v>
      </c>
      <c r="D36" s="34">
        <f t="shared" si="5"/>
        <v>2151519799</v>
      </c>
      <c r="E36" s="34">
        <f t="shared" si="5"/>
        <v>0</v>
      </c>
      <c r="F36" s="34">
        <f t="shared" si="5"/>
        <v>17668761089</v>
      </c>
      <c r="G36" s="34">
        <f t="shared" si="5"/>
        <v>0</v>
      </c>
      <c r="H36" s="34">
        <f t="shared" si="5"/>
        <v>0</v>
      </c>
      <c r="I36" s="35">
        <f t="shared" si="5"/>
        <v>1596538122555</v>
      </c>
      <c r="J36" s="66">
        <f t="shared" si="1"/>
        <v>1596538122555</v>
      </c>
      <c r="K36" s="82">
        <f t="shared" si="2"/>
        <v>0</v>
      </c>
    </row>
    <row r="37" spans="1:11" s="55" customFormat="1" ht="23.25" customHeight="1">
      <c r="A37" s="5" t="s">
        <v>133</v>
      </c>
      <c r="B37" s="28">
        <v>66063869149</v>
      </c>
      <c r="C37" s="28">
        <v>9640493212</v>
      </c>
      <c r="D37" s="28">
        <v>1280196375</v>
      </c>
      <c r="E37" s="28">
        <v>0</v>
      </c>
      <c r="F37" s="28">
        <f>C37+D37+E37</f>
        <v>10920689587</v>
      </c>
      <c r="G37" s="28">
        <v>3594824470</v>
      </c>
      <c r="H37" s="28">
        <f aca="true" t="shared" si="6" ref="H37:H45">G37</f>
        <v>3594824470</v>
      </c>
      <c r="I37" s="29">
        <v>41036334266</v>
      </c>
      <c r="J37" s="66">
        <f t="shared" si="1"/>
        <v>73389734266</v>
      </c>
      <c r="K37" s="82">
        <f t="shared" si="2"/>
        <v>-32353400000</v>
      </c>
    </row>
    <row r="38" spans="1:11" s="2" customFormat="1" ht="22.5" customHeight="1">
      <c r="A38" s="5" t="s">
        <v>134</v>
      </c>
      <c r="B38" s="28">
        <v>680120943.5</v>
      </c>
      <c r="C38" s="28">
        <v>0</v>
      </c>
      <c r="D38" s="28">
        <v>0</v>
      </c>
      <c r="E38" s="28">
        <v>0</v>
      </c>
      <c r="F38" s="28">
        <f>C38+D38+E38</f>
        <v>0</v>
      </c>
      <c r="G38" s="28">
        <v>0</v>
      </c>
      <c r="H38" s="28">
        <f t="shared" si="6"/>
        <v>0</v>
      </c>
      <c r="I38" s="29">
        <v>680120943.5</v>
      </c>
      <c r="J38" s="87">
        <f t="shared" si="1"/>
        <v>680120943.5</v>
      </c>
      <c r="K38" s="82">
        <f t="shared" si="2"/>
        <v>0</v>
      </c>
    </row>
    <row r="39" spans="1:11" s="2" customFormat="1" ht="34.5" customHeight="1">
      <c r="A39" s="5" t="s">
        <v>151</v>
      </c>
      <c r="B39" s="28">
        <v>2222457849</v>
      </c>
      <c r="C39" s="28">
        <v>306162770</v>
      </c>
      <c r="D39" s="28">
        <v>0</v>
      </c>
      <c r="E39" s="28">
        <v>0</v>
      </c>
      <c r="F39" s="28">
        <f>C39+D39+E39</f>
        <v>306162770</v>
      </c>
      <c r="G39" s="28">
        <v>1158629618</v>
      </c>
      <c r="H39" s="28">
        <f t="shared" si="6"/>
        <v>1158629618</v>
      </c>
      <c r="I39" s="29">
        <v>1369991001</v>
      </c>
      <c r="J39" s="66">
        <f aca="true" t="shared" si="7" ref="J39:J60">B39+C39+D39+E39-G39</f>
        <v>1369991001</v>
      </c>
      <c r="K39" s="82">
        <f t="shared" si="2"/>
        <v>0</v>
      </c>
    </row>
    <row r="40" spans="1:11" s="2" customFormat="1" ht="34.5" customHeight="1">
      <c r="A40" s="4" t="s">
        <v>187</v>
      </c>
      <c r="B40" s="28">
        <v>22210961824</v>
      </c>
      <c r="C40" s="28">
        <v>0</v>
      </c>
      <c r="D40" s="28">
        <v>0</v>
      </c>
      <c r="E40" s="28">
        <v>0</v>
      </c>
      <c r="F40" s="28">
        <v>0</v>
      </c>
      <c r="G40" s="28">
        <v>22210961824</v>
      </c>
      <c r="H40" s="28">
        <f t="shared" si="6"/>
        <v>22210961824</v>
      </c>
      <c r="I40" s="29">
        <v>0</v>
      </c>
      <c r="J40" s="66">
        <f t="shared" si="7"/>
        <v>0</v>
      </c>
      <c r="K40" s="82">
        <f t="shared" si="2"/>
        <v>0</v>
      </c>
    </row>
    <row r="41" spans="1:11" s="2" customFormat="1" ht="38.25" customHeight="1">
      <c r="A41" s="17" t="s">
        <v>188</v>
      </c>
      <c r="B41" s="28">
        <v>3345134</v>
      </c>
      <c r="C41" s="28">
        <v>0</v>
      </c>
      <c r="D41" s="28">
        <v>0</v>
      </c>
      <c r="E41" s="28">
        <v>0</v>
      </c>
      <c r="F41" s="28">
        <f>C41+D41+E41</f>
        <v>0</v>
      </c>
      <c r="G41" s="28">
        <v>0</v>
      </c>
      <c r="H41" s="28">
        <f t="shared" si="6"/>
        <v>0</v>
      </c>
      <c r="I41" s="29">
        <v>3345134</v>
      </c>
      <c r="J41" s="66">
        <f t="shared" si="7"/>
        <v>3345134</v>
      </c>
      <c r="K41" s="82">
        <f t="shared" si="2"/>
        <v>0</v>
      </c>
    </row>
    <row r="42" spans="1:11" s="2" customFormat="1" ht="35.25" customHeight="1">
      <c r="A42" s="4" t="s">
        <v>189</v>
      </c>
      <c r="B42" s="28">
        <v>7937717696</v>
      </c>
      <c r="C42" s="28">
        <v>622634243</v>
      </c>
      <c r="D42" s="28">
        <v>55961122</v>
      </c>
      <c r="E42" s="28">
        <v>0</v>
      </c>
      <c r="F42" s="28">
        <f>C42+D42+E42</f>
        <v>678595365</v>
      </c>
      <c r="G42" s="28">
        <v>1493020800</v>
      </c>
      <c r="H42" s="28">
        <f t="shared" si="6"/>
        <v>1493020800</v>
      </c>
      <c r="I42" s="29">
        <v>7123292261</v>
      </c>
      <c r="J42" s="66">
        <f t="shared" si="7"/>
        <v>7123292261</v>
      </c>
      <c r="K42" s="82">
        <f t="shared" si="2"/>
        <v>0</v>
      </c>
    </row>
    <row r="43" spans="1:11" s="2" customFormat="1" ht="38.25" customHeight="1">
      <c r="A43" s="4" t="s">
        <v>190</v>
      </c>
      <c r="B43" s="28">
        <v>3098413669</v>
      </c>
      <c r="C43" s="28">
        <v>699490367</v>
      </c>
      <c r="D43" s="28">
        <v>29194974</v>
      </c>
      <c r="E43" s="28">
        <v>0</v>
      </c>
      <c r="F43" s="28">
        <f>C43+D43+E43</f>
        <v>728685341</v>
      </c>
      <c r="G43" s="28">
        <v>1698936685</v>
      </c>
      <c r="H43" s="28">
        <f t="shared" si="6"/>
        <v>1698936685</v>
      </c>
      <c r="I43" s="29">
        <v>2128162325</v>
      </c>
      <c r="J43" s="66">
        <f t="shared" si="7"/>
        <v>2128162325</v>
      </c>
      <c r="K43" s="82">
        <f t="shared" si="2"/>
        <v>0</v>
      </c>
    </row>
    <row r="44" spans="1:11" s="2" customFormat="1" ht="39" customHeight="1">
      <c r="A44" s="17" t="s">
        <v>152</v>
      </c>
      <c r="B44" s="28">
        <v>22737771079</v>
      </c>
      <c r="C44" s="28">
        <v>10263593</v>
      </c>
      <c r="D44" s="28">
        <v>31201109</v>
      </c>
      <c r="E44" s="28">
        <v>0</v>
      </c>
      <c r="F44" s="28">
        <f>C44+D44+E44</f>
        <v>41464702</v>
      </c>
      <c r="G44" s="28">
        <v>0</v>
      </c>
      <c r="H44" s="28">
        <f t="shared" si="6"/>
        <v>0</v>
      </c>
      <c r="I44" s="29">
        <v>22779235781</v>
      </c>
      <c r="J44" s="66">
        <f t="shared" si="7"/>
        <v>22779235781</v>
      </c>
      <c r="K44" s="82">
        <f t="shared" si="2"/>
        <v>0</v>
      </c>
    </row>
    <row r="45" spans="1:11" s="2" customFormat="1" ht="36.75" customHeight="1">
      <c r="A45" s="4" t="s">
        <v>141</v>
      </c>
      <c r="B45" s="28">
        <v>34468088635</v>
      </c>
      <c r="C45" s="28">
        <v>0</v>
      </c>
      <c r="D45" s="28">
        <v>0</v>
      </c>
      <c r="E45" s="28">
        <v>0</v>
      </c>
      <c r="F45" s="28">
        <f>C45+D45+E45</f>
        <v>0</v>
      </c>
      <c r="G45" s="28">
        <v>0</v>
      </c>
      <c r="H45" s="28">
        <f t="shared" si="6"/>
        <v>0</v>
      </c>
      <c r="I45" s="29">
        <v>34468088635</v>
      </c>
      <c r="J45" s="66">
        <f t="shared" si="7"/>
        <v>34468088635</v>
      </c>
      <c r="K45" s="82">
        <f t="shared" si="2"/>
        <v>0</v>
      </c>
    </row>
    <row r="46" spans="1:11" s="32" customFormat="1" ht="30" customHeight="1">
      <c r="A46" s="80" t="s">
        <v>150</v>
      </c>
      <c r="B46" s="30">
        <f aca="true" t="shared" si="8" ref="B46:I46">SUM(B37:B45)</f>
        <v>159422745978.5</v>
      </c>
      <c r="C46" s="30">
        <f t="shared" si="8"/>
        <v>11279044185</v>
      </c>
      <c r="D46" s="30">
        <f t="shared" si="8"/>
        <v>1396553580</v>
      </c>
      <c r="E46" s="30">
        <f t="shared" si="8"/>
        <v>0</v>
      </c>
      <c r="F46" s="30">
        <f t="shared" si="8"/>
        <v>12675597765</v>
      </c>
      <c r="G46" s="30">
        <f t="shared" si="8"/>
        <v>30156373397</v>
      </c>
      <c r="H46" s="30">
        <f t="shared" si="8"/>
        <v>30156373397</v>
      </c>
      <c r="I46" s="31">
        <f t="shared" si="8"/>
        <v>109588570346.5</v>
      </c>
      <c r="J46" s="66">
        <f t="shared" si="7"/>
        <v>141941970346.5</v>
      </c>
      <c r="K46" s="82">
        <f t="shared" si="2"/>
        <v>-32353400000</v>
      </c>
    </row>
    <row r="47" spans="1:11" s="32" customFormat="1" ht="27" customHeight="1">
      <c r="A47" s="59" t="s">
        <v>153</v>
      </c>
      <c r="B47" s="30">
        <f aca="true" t="shared" si="9" ref="B47:I47">B46+B36</f>
        <v>1738292107444.5</v>
      </c>
      <c r="C47" s="30">
        <f t="shared" si="9"/>
        <v>26796285475</v>
      </c>
      <c r="D47" s="30">
        <f t="shared" si="9"/>
        <v>3548073379</v>
      </c>
      <c r="E47" s="30">
        <f t="shared" si="9"/>
        <v>0</v>
      </c>
      <c r="F47" s="30">
        <f t="shared" si="9"/>
        <v>30344358854</v>
      </c>
      <c r="G47" s="30">
        <f t="shared" si="9"/>
        <v>30156373397</v>
      </c>
      <c r="H47" s="30">
        <f t="shared" si="9"/>
        <v>30156373397</v>
      </c>
      <c r="I47" s="31">
        <f t="shared" si="9"/>
        <v>1706126692901.5</v>
      </c>
      <c r="J47" s="66">
        <f t="shared" si="7"/>
        <v>1738480092901.5</v>
      </c>
      <c r="K47" s="82">
        <f t="shared" si="2"/>
        <v>-32353400000</v>
      </c>
    </row>
    <row r="48" spans="1:11" s="77" customFormat="1" ht="27" customHeight="1">
      <c r="A48" s="4" t="s">
        <v>154</v>
      </c>
      <c r="B48" s="28"/>
      <c r="C48" s="28"/>
      <c r="D48" s="28"/>
      <c r="E48" s="28"/>
      <c r="F48" s="28"/>
      <c r="G48" s="28"/>
      <c r="H48" s="28"/>
      <c r="I48" s="81">
        <v>-10901368460.74</v>
      </c>
      <c r="J48" s="66">
        <f t="shared" si="7"/>
        <v>0</v>
      </c>
      <c r="K48" s="82">
        <f t="shared" si="2"/>
        <v>-10901368460.74</v>
      </c>
    </row>
    <row r="49" spans="1:11" s="77" customFormat="1" ht="27" customHeight="1">
      <c r="A49" s="4" t="s">
        <v>135</v>
      </c>
      <c r="B49" s="28"/>
      <c r="C49" s="28"/>
      <c r="D49" s="28"/>
      <c r="E49" s="28"/>
      <c r="F49" s="28"/>
      <c r="G49" s="28"/>
      <c r="H49" s="28"/>
      <c r="I49" s="29">
        <v>7901492756.57</v>
      </c>
      <c r="J49" s="66">
        <f t="shared" si="7"/>
        <v>0</v>
      </c>
      <c r="K49" s="82">
        <f t="shared" si="2"/>
        <v>7901492756.57</v>
      </c>
    </row>
    <row r="50" spans="1:11" s="77" customFormat="1" ht="27" customHeight="1">
      <c r="A50" s="4" t="s">
        <v>136</v>
      </c>
      <c r="B50" s="28"/>
      <c r="C50" s="28"/>
      <c r="D50" s="28"/>
      <c r="E50" s="28"/>
      <c r="F50" s="28"/>
      <c r="G50" s="28"/>
      <c r="H50" s="28"/>
      <c r="I50" s="29">
        <v>9339404400</v>
      </c>
      <c r="J50" s="66">
        <f t="shared" si="7"/>
        <v>0</v>
      </c>
      <c r="K50" s="82">
        <f t="shared" si="2"/>
        <v>9339404400</v>
      </c>
    </row>
    <row r="51" spans="1:11" s="77" customFormat="1" ht="27" customHeight="1">
      <c r="A51" s="40" t="s">
        <v>137</v>
      </c>
      <c r="B51" s="28"/>
      <c r="C51" s="28"/>
      <c r="D51" s="28"/>
      <c r="E51" s="28"/>
      <c r="F51" s="28"/>
      <c r="G51" s="28"/>
      <c r="H51" s="28"/>
      <c r="I51" s="29">
        <v>25512334343</v>
      </c>
      <c r="J51" s="66">
        <f t="shared" si="7"/>
        <v>0</v>
      </c>
      <c r="K51" s="82">
        <f t="shared" si="2"/>
        <v>25512334343</v>
      </c>
    </row>
    <row r="52" spans="1:11" s="77" customFormat="1" ht="27" customHeight="1">
      <c r="A52" s="40" t="s">
        <v>155</v>
      </c>
      <c r="B52" s="28"/>
      <c r="C52" s="28"/>
      <c r="D52" s="28"/>
      <c r="E52" s="28"/>
      <c r="F52" s="28"/>
      <c r="G52" s="28"/>
      <c r="H52" s="28"/>
      <c r="I52" s="29">
        <v>-14996294440</v>
      </c>
      <c r="J52" s="66">
        <f t="shared" si="7"/>
        <v>0</v>
      </c>
      <c r="K52" s="82">
        <f t="shared" si="2"/>
        <v>-14996294440</v>
      </c>
    </row>
    <row r="53" spans="1:11" s="77" customFormat="1" ht="27" customHeight="1">
      <c r="A53" s="94" t="s">
        <v>142</v>
      </c>
      <c r="B53" s="28"/>
      <c r="C53" s="28"/>
      <c r="D53" s="28"/>
      <c r="E53" s="28"/>
      <c r="F53" s="28"/>
      <c r="G53" s="28"/>
      <c r="H53" s="28"/>
      <c r="I53" s="29">
        <v>15000000000</v>
      </c>
      <c r="J53" s="66">
        <f t="shared" si="7"/>
        <v>0</v>
      </c>
      <c r="K53" s="82">
        <f t="shared" si="2"/>
        <v>15000000000</v>
      </c>
    </row>
    <row r="54" spans="1:11" s="32" customFormat="1" ht="27" customHeight="1" thickBot="1">
      <c r="A54" s="60" t="s">
        <v>138</v>
      </c>
      <c r="B54" s="34"/>
      <c r="C54" s="34"/>
      <c r="D54" s="34"/>
      <c r="E54" s="34"/>
      <c r="F54" s="34"/>
      <c r="G54" s="34"/>
      <c r="H54" s="34"/>
      <c r="I54" s="35">
        <f>SUM(I48:I53)</f>
        <v>31855568598.83</v>
      </c>
      <c r="J54" s="66">
        <f t="shared" si="7"/>
        <v>0</v>
      </c>
      <c r="K54" s="82">
        <f t="shared" si="2"/>
        <v>31855568598.83</v>
      </c>
    </row>
    <row r="55" spans="1:10" s="78" customFormat="1" ht="18.75" customHeight="1">
      <c r="A55" s="27" t="s">
        <v>198</v>
      </c>
      <c r="I55" s="83"/>
      <c r="J55" s="66">
        <f t="shared" si="7"/>
        <v>0</v>
      </c>
    </row>
    <row r="56" spans="1:10" s="8" customFormat="1" ht="18.75" customHeight="1">
      <c r="A56" s="39" t="s">
        <v>145</v>
      </c>
      <c r="I56" s="84"/>
      <c r="J56" s="66">
        <f t="shared" si="7"/>
        <v>0</v>
      </c>
    </row>
    <row r="57" spans="1:10" s="8" customFormat="1" ht="18.75" customHeight="1">
      <c r="A57" s="9" t="s">
        <v>156</v>
      </c>
      <c r="C57" s="91" t="s">
        <v>199</v>
      </c>
      <c r="I57" s="84"/>
      <c r="J57" s="66" t="e">
        <f t="shared" si="7"/>
        <v>#VALUE!</v>
      </c>
    </row>
    <row r="58" spans="1:10" s="8" customFormat="1" ht="18.75" customHeight="1">
      <c r="A58" s="9" t="s">
        <v>197</v>
      </c>
      <c r="C58" s="91" t="s">
        <v>193</v>
      </c>
      <c r="I58" s="84"/>
      <c r="J58" s="66" t="e">
        <f t="shared" si="7"/>
        <v>#VALUE!</v>
      </c>
    </row>
    <row r="59" spans="1:10" s="8" customFormat="1" ht="18.75" customHeight="1">
      <c r="A59" s="9" t="s">
        <v>144</v>
      </c>
      <c r="C59" s="91" t="s">
        <v>194</v>
      </c>
      <c r="I59" s="84"/>
      <c r="J59" s="66" t="e">
        <f t="shared" si="7"/>
        <v>#VALUE!</v>
      </c>
    </row>
    <row r="60" spans="1:10" s="8" customFormat="1" ht="18.75" customHeight="1" hidden="1">
      <c r="A60" s="9" t="s">
        <v>157</v>
      </c>
      <c r="I60" s="84"/>
      <c r="J60" s="66">
        <f t="shared" si="7"/>
        <v>0</v>
      </c>
    </row>
    <row r="61" spans="1:10" s="8" customFormat="1" ht="18.75" customHeight="1" hidden="1">
      <c r="A61" s="9" t="s">
        <v>158</v>
      </c>
      <c r="I61" s="84"/>
      <c r="J61" s="66"/>
    </row>
    <row r="62" spans="1:10" s="8" customFormat="1" ht="18.75" customHeight="1">
      <c r="A62" s="92" t="s">
        <v>191</v>
      </c>
      <c r="C62" s="91" t="s">
        <v>195</v>
      </c>
      <c r="I62" s="84"/>
      <c r="J62" s="66"/>
    </row>
    <row r="63" spans="1:10" s="8" customFormat="1" ht="18.75" customHeight="1">
      <c r="A63" s="39" t="s">
        <v>159</v>
      </c>
      <c r="I63" s="84"/>
      <c r="J63" s="66">
        <f>B63+C63+D63+E63-G63</f>
        <v>0</v>
      </c>
    </row>
    <row r="64" spans="1:10" s="8" customFormat="1" ht="18.75" customHeight="1">
      <c r="A64" s="9" t="s">
        <v>160</v>
      </c>
      <c r="I64" s="84"/>
      <c r="J64" s="66">
        <f>B64+C64+D64+E64-G64</f>
        <v>0</v>
      </c>
    </row>
    <row r="65" spans="1:10" s="8" customFormat="1" ht="18.75" customHeight="1">
      <c r="A65" s="9" t="s">
        <v>143</v>
      </c>
      <c r="I65" s="84"/>
      <c r="J65" s="66"/>
    </row>
    <row r="66" spans="1:10" s="8" customFormat="1" ht="18.75" customHeight="1">
      <c r="A66" s="92" t="s">
        <v>192</v>
      </c>
      <c r="I66" s="84"/>
      <c r="J66" s="66"/>
    </row>
    <row r="67" spans="1:10" s="8" customFormat="1" ht="18.75" customHeight="1">
      <c r="A67" s="9" t="s">
        <v>161</v>
      </c>
      <c r="I67" s="84"/>
      <c r="J67" s="66">
        <f>B67+C67+D67+E67-G67</f>
        <v>0</v>
      </c>
    </row>
    <row r="68" spans="1:10" s="8" customFormat="1" ht="24.75" customHeight="1">
      <c r="A68" s="9" t="s">
        <v>139</v>
      </c>
      <c r="F68" s="91" t="s">
        <v>162</v>
      </c>
      <c r="I68" s="84"/>
      <c r="J68" s="66">
        <f>B68+C68+D68+E68-G68</f>
        <v>0</v>
      </c>
    </row>
    <row r="69" spans="1:10" s="8" customFormat="1" ht="24.75" customHeight="1">
      <c r="A69" s="9" t="s">
        <v>140</v>
      </c>
      <c r="B69" s="93"/>
      <c r="I69" s="84"/>
      <c r="J69" s="66"/>
    </row>
    <row r="70" spans="9:10" ht="24.75" customHeight="1">
      <c r="I70" s="67"/>
      <c r="J70" s="66">
        <f aca="true" t="shared" si="10" ref="J70:J87">B70+C70+D70+E70-G70</f>
        <v>0</v>
      </c>
    </row>
    <row r="71" spans="9:10" ht="24.75" customHeight="1">
      <c r="I71" s="67"/>
      <c r="J71" s="66">
        <f t="shared" si="10"/>
        <v>0</v>
      </c>
    </row>
    <row r="72" spans="9:10" ht="24.75" customHeight="1">
      <c r="I72" s="67"/>
      <c r="J72" s="66">
        <f t="shared" si="10"/>
        <v>0</v>
      </c>
    </row>
    <row r="73" ht="24.75" customHeight="1">
      <c r="J73" s="66">
        <f t="shared" si="10"/>
        <v>0</v>
      </c>
    </row>
    <row r="74" ht="24.75" customHeight="1">
      <c r="J74" s="66">
        <f t="shared" si="10"/>
        <v>0</v>
      </c>
    </row>
    <row r="75" ht="24.75" customHeight="1">
      <c r="J75" s="66">
        <f t="shared" si="10"/>
        <v>0</v>
      </c>
    </row>
    <row r="76" ht="24.75" customHeight="1">
      <c r="J76" s="66">
        <f t="shared" si="10"/>
        <v>0</v>
      </c>
    </row>
    <row r="77" ht="24.75" customHeight="1">
      <c r="J77" s="66">
        <f t="shared" si="10"/>
        <v>0</v>
      </c>
    </row>
    <row r="78" ht="24.75" customHeight="1">
      <c r="J78" s="66">
        <f t="shared" si="10"/>
        <v>0</v>
      </c>
    </row>
    <row r="79" ht="24.75" customHeight="1">
      <c r="J79" s="66">
        <f t="shared" si="10"/>
        <v>0</v>
      </c>
    </row>
    <row r="80" ht="24.75" customHeight="1">
      <c r="J80" s="66">
        <f t="shared" si="10"/>
        <v>0</v>
      </c>
    </row>
    <row r="81" ht="24.75" customHeight="1">
      <c r="J81" s="66">
        <f t="shared" si="10"/>
        <v>0</v>
      </c>
    </row>
    <row r="82" ht="24.75" customHeight="1">
      <c r="J82" s="66">
        <f t="shared" si="10"/>
        <v>0</v>
      </c>
    </row>
    <row r="83" ht="24.75" customHeight="1">
      <c r="J83" s="66">
        <f t="shared" si="10"/>
        <v>0</v>
      </c>
    </row>
    <row r="84" ht="24.75" customHeight="1">
      <c r="J84" s="66">
        <f t="shared" si="10"/>
        <v>0</v>
      </c>
    </row>
    <row r="85" ht="24.75" customHeight="1">
      <c r="J85" s="66">
        <f t="shared" si="10"/>
        <v>0</v>
      </c>
    </row>
    <row r="86" ht="24.75" customHeight="1">
      <c r="J86" s="66">
        <f t="shared" si="10"/>
        <v>0</v>
      </c>
    </row>
    <row r="87" ht="24.75" customHeight="1">
      <c r="J87" s="66">
        <f t="shared" si="10"/>
        <v>0</v>
      </c>
    </row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</sheetData>
  <mergeCells count="6">
    <mergeCell ref="B4:B5"/>
    <mergeCell ref="A4:A5"/>
    <mergeCell ref="I4:I5"/>
    <mergeCell ref="G4:H4"/>
    <mergeCell ref="E4:F4"/>
    <mergeCell ref="C4:D4"/>
  </mergeCells>
  <printOptions horizontalCentered="1"/>
  <pageMargins left="0.3937007874015748" right="0.3937007874015748" top="0.7874015748031497" bottom="0.9055118110236221" header="0.3937007874015748" footer="0.5118110236220472"/>
  <pageSetup horizontalDpi="600" verticalDpi="600" orientation="portrait" pageOrder="overThenDown" paperSize="9" scale="83" r:id="rId2"/>
  <rowBreaks count="2" manualBreakCount="2">
    <brk id="36" max="8" man="1"/>
    <brk id="67" max="8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B9" sqref="B9"/>
    </sheetView>
  </sheetViews>
  <sheetFormatPr defaultColWidth="9.00390625" defaultRowHeight="16.5"/>
  <cols>
    <col min="1" max="1" width="9.00390625" style="19" customWidth="1"/>
    <col min="2" max="2" width="19.125" style="19" bestFit="1" customWidth="1"/>
    <col min="3" max="3" width="21.375" style="19" customWidth="1"/>
    <col min="4" max="5" width="22.75390625" style="19" customWidth="1"/>
    <col min="6" max="6" width="18.75390625" style="19" customWidth="1"/>
    <col min="7" max="7" width="19.375" style="19" customWidth="1"/>
    <col min="8" max="8" width="17.75390625" style="19" customWidth="1"/>
    <col min="9" max="16384" width="9.00390625" style="19" customWidth="1"/>
  </cols>
  <sheetData>
    <row r="1" ht="16.5">
      <c r="B1" s="19" t="s">
        <v>48</v>
      </c>
    </row>
    <row r="2" spans="2:5" ht="16.5">
      <c r="B2" s="19" t="s">
        <v>49</v>
      </c>
      <c r="C2" s="19" t="s">
        <v>53</v>
      </c>
      <c r="D2" s="21" t="s">
        <v>56</v>
      </c>
      <c r="E2" s="21"/>
    </row>
    <row r="3" spans="2:6" ht="16.5">
      <c r="B3" s="19">
        <f>'歲出差額解釋原稿'!B36+'歲出差額解釋原稿'!B39</f>
        <v>1572931616136</v>
      </c>
      <c r="C3" s="19">
        <f>'歲出差額解釋原稿'!I36+'歲出差額解釋原稿'!I39</f>
        <v>1535763396309</v>
      </c>
      <c r="D3" s="19">
        <f>B3-C3</f>
        <v>37168219827</v>
      </c>
      <c r="F3" s="20"/>
    </row>
    <row r="4" spans="2:6" ht="16.5">
      <c r="B4" s="19" t="s">
        <v>55</v>
      </c>
      <c r="C4" s="19" t="s">
        <v>54</v>
      </c>
      <c r="D4" s="19" t="s">
        <v>63</v>
      </c>
      <c r="E4" s="21" t="s">
        <v>57</v>
      </c>
      <c r="F4" s="24" t="s">
        <v>58</v>
      </c>
    </row>
    <row r="5" spans="2:6" ht="16.5">
      <c r="B5" s="19">
        <f>'歲出差額解釋原稿'!C36+'歲出差額解釋原稿'!C39</f>
        <v>73540657429</v>
      </c>
      <c r="C5" s="19">
        <f>'歲出差額解釋原稿'!D36+'歲出差額解釋原稿'!D39</f>
        <v>5305136555</v>
      </c>
      <c r="D5" s="19">
        <f>'歲出差額解釋原稿'!G39</f>
        <v>116014013811</v>
      </c>
      <c r="E5" s="20">
        <f>B5+C5-D5</f>
        <v>-37168219827</v>
      </c>
      <c r="F5" s="25">
        <f>D3+E5</f>
        <v>0</v>
      </c>
    </row>
    <row r="6" ht="16.5">
      <c r="E6" s="20"/>
    </row>
    <row r="7" spans="1:5" ht="16.5">
      <c r="A7" s="19" t="s">
        <v>59</v>
      </c>
      <c r="E7" s="20"/>
    </row>
    <row r="8" spans="2:5" ht="16.5">
      <c r="B8" s="19" t="s">
        <v>60</v>
      </c>
      <c r="C8" s="19" t="s">
        <v>61</v>
      </c>
      <c r="D8" s="19" t="s">
        <v>62</v>
      </c>
      <c r="E8" s="22" t="s">
        <v>64</v>
      </c>
    </row>
    <row r="9" spans="1:5" ht="16.5">
      <c r="A9" s="19" t="s">
        <v>51</v>
      </c>
      <c r="B9" s="19">
        <f>73267241217+32307536693</f>
        <v>105574777910</v>
      </c>
      <c r="C9" s="19">
        <f>1308071094+12802382417</f>
        <v>14110453511</v>
      </c>
      <c r="D9" s="19">
        <v>0</v>
      </c>
      <c r="E9" s="19">
        <f>B9+C9-D9</f>
        <v>119685231421</v>
      </c>
    </row>
    <row r="10" spans="1:5" ht="16.5">
      <c r="A10" s="19" t="s">
        <v>52</v>
      </c>
      <c r="B10" s="19">
        <f>52888315738-42895619268</f>
        <v>9992696470</v>
      </c>
      <c r="C10" s="19">
        <f>68339750+120365534</f>
        <v>188705284</v>
      </c>
      <c r="D10" s="19">
        <v>0</v>
      </c>
      <c r="E10" s="19">
        <f>B10+C10-D10</f>
        <v>10181401754</v>
      </c>
    </row>
    <row r="11" spans="1:5" ht="16.5">
      <c r="A11" s="19" t="s">
        <v>65</v>
      </c>
      <c r="B11" s="19">
        <f>B9+B10</f>
        <v>115567474380</v>
      </c>
      <c r="C11" s="19">
        <f>C9+C10</f>
        <v>14299158795</v>
      </c>
      <c r="D11" s="19">
        <f>D9+D10</f>
        <v>0</v>
      </c>
      <c r="E11" s="19">
        <f>E9+E10</f>
        <v>129866633175</v>
      </c>
    </row>
    <row r="12" ht="16.5">
      <c r="E12" s="19">
        <f>E11-D5</f>
        <v>13852619364</v>
      </c>
    </row>
    <row r="13" spans="1:5" ht="16.5">
      <c r="A13" s="44" t="s">
        <v>66</v>
      </c>
      <c r="B13" s="44"/>
      <c r="C13" s="44"/>
      <c r="D13" s="44"/>
      <c r="E13" s="44"/>
    </row>
    <row r="15" ht="16.5">
      <c r="B15" s="19" t="s">
        <v>73</v>
      </c>
    </row>
    <row r="16" spans="2:8" s="23" customFormat="1" ht="16.5">
      <c r="B16" s="23" t="s">
        <v>67</v>
      </c>
      <c r="C16" s="23" t="s">
        <v>68</v>
      </c>
      <c r="D16" s="23" t="s">
        <v>75</v>
      </c>
      <c r="E16" s="36" t="s">
        <v>74</v>
      </c>
      <c r="F16" s="23" t="s">
        <v>69</v>
      </c>
      <c r="G16" s="23" t="s">
        <v>70</v>
      </c>
      <c r="H16" s="26" t="s">
        <v>71</v>
      </c>
    </row>
    <row r="17" spans="1:8" ht="16.5">
      <c r="A17" s="19" t="s">
        <v>51</v>
      </c>
      <c r="B17" s="19">
        <f>B19-B18</f>
        <v>4654588147</v>
      </c>
      <c r="C17" s="19">
        <v>4206897587.49</v>
      </c>
      <c r="D17" s="19">
        <f>6642853+180497112</f>
        <v>187139965</v>
      </c>
      <c r="E17" s="19">
        <v>82813</v>
      </c>
      <c r="F17" s="19">
        <f>F19-F18</f>
        <v>3952561663</v>
      </c>
      <c r="G17" s="19">
        <v>6201954</v>
      </c>
      <c r="H17" s="19">
        <f>B17+C17+D17+E17-F17-G17</f>
        <v>5089944895.49</v>
      </c>
    </row>
    <row r="18" spans="1:8" ht="16.5">
      <c r="A18" s="19" t="s">
        <v>52</v>
      </c>
      <c r="B18" s="19">
        <f>700818492+1786900+13084709</f>
        <v>715690101</v>
      </c>
      <c r="C18" s="19">
        <v>1128823782.32</v>
      </c>
      <c r="D18" s="19">
        <f>192779+2865759+100000</f>
        <v>3158538</v>
      </c>
      <c r="E18" s="19">
        <v>32800</v>
      </c>
      <c r="F18" s="19">
        <v>941184796</v>
      </c>
      <c r="G18" s="19">
        <v>0</v>
      </c>
      <c r="H18" s="19">
        <f>B18+C18+D18+E18-F18-G18</f>
        <v>906520425.3199999</v>
      </c>
    </row>
    <row r="19" spans="1:8" ht="16.5">
      <c r="A19" s="19" t="s">
        <v>65</v>
      </c>
      <c r="B19" s="19">
        <f>'歲出差額解釋原稿'!D50</f>
        <v>5370278248</v>
      </c>
      <c r="C19" s="19">
        <f>C17+C18</f>
        <v>5335721369.809999</v>
      </c>
      <c r="D19" s="19">
        <f>D17+D18</f>
        <v>190298503</v>
      </c>
      <c r="E19" s="19">
        <f>E17+E18</f>
        <v>115613</v>
      </c>
      <c r="F19" s="19">
        <v>4893746459</v>
      </c>
      <c r="G19" s="19">
        <f>G17+G18</f>
        <v>6201954</v>
      </c>
      <c r="H19" s="19">
        <f>H17+H18</f>
        <v>5996465320.809999</v>
      </c>
    </row>
    <row r="20" spans="7:8" ht="16.5">
      <c r="G20" s="25" t="s">
        <v>72</v>
      </c>
      <c r="H20" s="19">
        <v>7009120968.81</v>
      </c>
    </row>
    <row r="21" spans="4:8" ht="16.5">
      <c r="D21" s="43" t="s">
        <v>78</v>
      </c>
      <c r="E21" s="44">
        <v>82813</v>
      </c>
      <c r="G21" s="25" t="s">
        <v>50</v>
      </c>
      <c r="H21" s="19">
        <f>H20-H19</f>
        <v>1012655648.000001</v>
      </c>
    </row>
    <row r="22" spans="4:5" ht="16.5">
      <c r="D22" s="43" t="s">
        <v>79</v>
      </c>
      <c r="E22" s="44">
        <v>7900</v>
      </c>
    </row>
    <row r="23" spans="4:5" ht="16.5">
      <c r="D23" s="43" t="s">
        <v>80</v>
      </c>
      <c r="E23" s="44">
        <v>2900</v>
      </c>
    </row>
    <row r="24" spans="4:5" ht="16.5">
      <c r="D24" s="43" t="s">
        <v>81</v>
      </c>
      <c r="E24" s="44">
        <v>19100</v>
      </c>
    </row>
    <row r="25" spans="4:5" ht="16.5">
      <c r="D25" s="43" t="s">
        <v>82</v>
      </c>
      <c r="E25" s="45">
        <v>2900</v>
      </c>
    </row>
    <row r="26" spans="4:5" ht="17.25" thickBot="1">
      <c r="D26" s="43" t="s">
        <v>83</v>
      </c>
      <c r="E26" s="46">
        <f>SUM(E21:E25)</f>
        <v>115613</v>
      </c>
    </row>
    <row r="27" ht="17.25" thickTop="1"/>
  </sheetData>
  <printOptions/>
  <pageMargins left="0" right="0" top="0.984251968503937" bottom="0.984251968503937" header="0.5118110236220472" footer="0.5118110236220472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23" sqref="B23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9"/>
  <sheetViews>
    <sheetView zoomScale="75" zoomScaleNormal="75" workbookViewId="0" topLeftCell="A43">
      <selection activeCell="B68" sqref="B68"/>
    </sheetView>
  </sheetViews>
  <sheetFormatPr defaultColWidth="9.00390625" defaultRowHeight="16.5"/>
  <cols>
    <col min="1" max="1" width="45.25390625" style="2" customWidth="1"/>
    <col min="2" max="2" width="22.25390625" style="0" customWidth="1"/>
    <col min="3" max="3" width="21.875" style="0" customWidth="1"/>
    <col min="4" max="4" width="20.25390625" style="0" customWidth="1"/>
    <col min="5" max="5" width="21.25390625" style="0" customWidth="1"/>
    <col min="6" max="6" width="21.875" style="0" customWidth="1"/>
    <col min="7" max="7" width="23.00390625" style="0" customWidth="1"/>
    <col min="8" max="8" width="21.875" style="0" customWidth="1"/>
    <col min="9" max="9" width="22.00390625" style="0" customWidth="1"/>
    <col min="10" max="10" width="18.25390625" style="47" bestFit="1" customWidth="1"/>
  </cols>
  <sheetData>
    <row r="1" spans="4:5" ht="32.25">
      <c r="D1" s="13" t="s">
        <v>35</v>
      </c>
      <c r="E1" s="14" t="s">
        <v>36</v>
      </c>
    </row>
    <row r="2" spans="4:5" ht="41.25">
      <c r="D2" s="15" t="s">
        <v>47</v>
      </c>
      <c r="E2" s="16" t="s">
        <v>37</v>
      </c>
    </row>
    <row r="3" spans="4:5" ht="20.25" customHeight="1" thickBot="1">
      <c r="D3" s="11" t="s">
        <v>84</v>
      </c>
      <c r="E3" s="12" t="s">
        <v>38</v>
      </c>
    </row>
    <row r="4" spans="1:9" ht="23.25" customHeight="1">
      <c r="A4" s="163" t="s">
        <v>29</v>
      </c>
      <c r="B4" s="167" t="s">
        <v>102</v>
      </c>
      <c r="C4" s="168" t="s">
        <v>0</v>
      </c>
      <c r="D4" s="168"/>
      <c r="E4" s="168" t="s">
        <v>1</v>
      </c>
      <c r="F4" s="168"/>
      <c r="G4" s="167" t="s">
        <v>26</v>
      </c>
      <c r="H4" s="168"/>
      <c r="I4" s="165" t="s">
        <v>27</v>
      </c>
    </row>
    <row r="5" spans="1:9" ht="35.25" customHeight="1">
      <c r="A5" s="164"/>
      <c r="B5" s="169"/>
      <c r="C5" s="41" t="s">
        <v>87</v>
      </c>
      <c r="D5" s="1" t="s">
        <v>86</v>
      </c>
      <c r="E5" s="42" t="s">
        <v>28</v>
      </c>
      <c r="F5" s="3" t="s">
        <v>77</v>
      </c>
      <c r="G5" s="42" t="s">
        <v>45</v>
      </c>
      <c r="H5" s="3" t="s">
        <v>77</v>
      </c>
      <c r="I5" s="166"/>
    </row>
    <row r="6" spans="1:10" s="67" customFormat="1" ht="35.25" customHeight="1">
      <c r="A6" s="72" t="s">
        <v>112</v>
      </c>
      <c r="B6" s="61"/>
      <c r="C6" s="62"/>
      <c r="D6" s="61"/>
      <c r="E6" s="63"/>
      <c r="F6" s="64"/>
      <c r="G6" s="63"/>
      <c r="H6" s="64"/>
      <c r="I6" s="65"/>
      <c r="J6" s="66"/>
    </row>
    <row r="7" spans="1:10" s="67" customFormat="1" ht="35.25" customHeight="1">
      <c r="A7" s="73" t="s">
        <v>113</v>
      </c>
      <c r="B7" s="68"/>
      <c r="C7" s="69"/>
      <c r="D7" s="68"/>
      <c r="E7" s="70"/>
      <c r="F7" s="71"/>
      <c r="G7" s="70"/>
      <c r="H7" s="71"/>
      <c r="I7" s="65"/>
      <c r="J7" s="66"/>
    </row>
    <row r="8" spans="1:10" s="2" customFormat="1" ht="25.5" customHeight="1">
      <c r="A8" s="75" t="s">
        <v>2</v>
      </c>
      <c r="B8" s="28">
        <v>128947770</v>
      </c>
      <c r="C8" s="28">
        <v>0</v>
      </c>
      <c r="D8" s="28">
        <v>0</v>
      </c>
      <c r="E8" s="28">
        <v>0</v>
      </c>
      <c r="F8" s="28">
        <f>C8+D8+E8</f>
        <v>0</v>
      </c>
      <c r="G8" s="28">
        <v>0</v>
      </c>
      <c r="H8" s="28">
        <f>G8</f>
        <v>0</v>
      </c>
      <c r="I8" s="29">
        <f>B8+F8-H8</f>
        <v>128947770</v>
      </c>
      <c r="J8" s="48"/>
    </row>
    <row r="9" spans="1:10" s="2" customFormat="1" ht="25.5" customHeight="1">
      <c r="A9" s="75" t="s">
        <v>3</v>
      </c>
      <c r="B9" s="28">
        <v>5794478721</v>
      </c>
      <c r="C9" s="28">
        <v>293641863</v>
      </c>
      <c r="D9" s="28">
        <v>96052</v>
      </c>
      <c r="E9" s="28">
        <v>0</v>
      </c>
      <c r="F9" s="28">
        <f aca="true" t="shared" si="0" ref="F9:F49">C9+D9+E9</f>
        <v>293737915</v>
      </c>
      <c r="G9" s="28">
        <v>0</v>
      </c>
      <c r="H9" s="28">
        <f aca="true" t="shared" si="1" ref="H9:H34">G9</f>
        <v>0</v>
      </c>
      <c r="I9" s="29">
        <v>6088216636</v>
      </c>
      <c r="J9" s="48"/>
    </row>
    <row r="10" spans="1:10" s="2" customFormat="1" ht="25.5" customHeight="1">
      <c r="A10" s="75" t="s">
        <v>4</v>
      </c>
      <c r="B10" s="28">
        <v>34271796047</v>
      </c>
      <c r="C10" s="28">
        <v>681931992</v>
      </c>
      <c r="D10" s="28">
        <v>19153606</v>
      </c>
      <c r="E10" s="28">
        <v>0</v>
      </c>
      <c r="F10" s="28">
        <f t="shared" si="0"/>
        <v>701085598</v>
      </c>
      <c r="G10" s="28">
        <v>0</v>
      </c>
      <c r="H10" s="28">
        <f t="shared" si="1"/>
        <v>0</v>
      </c>
      <c r="I10" s="29">
        <v>34972881645</v>
      </c>
      <c r="J10" s="48"/>
    </row>
    <row r="11" spans="1:10" s="2" customFormat="1" ht="25.5" customHeight="1">
      <c r="A11" s="75" t="s">
        <v>5</v>
      </c>
      <c r="B11" s="28">
        <v>3691525156</v>
      </c>
      <c r="C11" s="28">
        <v>900000</v>
      </c>
      <c r="D11" s="28">
        <v>43400</v>
      </c>
      <c r="E11" s="28">
        <v>0</v>
      </c>
      <c r="F11" s="28">
        <f t="shared" si="0"/>
        <v>943400</v>
      </c>
      <c r="G11" s="28">
        <v>0</v>
      </c>
      <c r="H11" s="28">
        <f t="shared" si="1"/>
        <v>0</v>
      </c>
      <c r="I11" s="29">
        <v>3692468556</v>
      </c>
      <c r="J11" s="48"/>
    </row>
    <row r="12" spans="1:10" s="2" customFormat="1" ht="25.5" customHeight="1">
      <c r="A12" s="75" t="s">
        <v>6</v>
      </c>
      <c r="B12" s="28">
        <v>12758716456</v>
      </c>
      <c r="C12" s="28">
        <v>4080000</v>
      </c>
      <c r="D12" s="28">
        <v>83600</v>
      </c>
      <c r="E12" s="28">
        <v>0</v>
      </c>
      <c r="F12" s="28">
        <f t="shared" si="0"/>
        <v>4163600</v>
      </c>
      <c r="G12" s="28">
        <v>0</v>
      </c>
      <c r="H12" s="28">
        <f t="shared" si="1"/>
        <v>0</v>
      </c>
      <c r="I12" s="29">
        <v>12762880056</v>
      </c>
      <c r="J12" s="48"/>
    </row>
    <row r="13" spans="1:10" s="2" customFormat="1" ht="25.5" customHeight="1">
      <c r="A13" s="75" t="s">
        <v>7</v>
      </c>
      <c r="B13" s="28">
        <v>17285603675</v>
      </c>
      <c r="C13" s="28">
        <v>1579940</v>
      </c>
      <c r="D13" s="28">
        <v>232100</v>
      </c>
      <c r="E13" s="28">
        <v>0</v>
      </c>
      <c r="F13" s="28">
        <f t="shared" si="0"/>
        <v>1812040</v>
      </c>
      <c r="G13" s="28">
        <v>0</v>
      </c>
      <c r="H13" s="28">
        <f t="shared" si="1"/>
        <v>0</v>
      </c>
      <c r="I13" s="29">
        <v>17287415715</v>
      </c>
      <c r="J13" s="48"/>
    </row>
    <row r="14" spans="1:10" s="2" customFormat="1" ht="25.5" customHeight="1">
      <c r="A14" s="75" t="s">
        <v>8</v>
      </c>
      <c r="B14" s="28">
        <v>1787217836</v>
      </c>
      <c r="C14" s="28">
        <v>0</v>
      </c>
      <c r="D14" s="28">
        <v>124960</v>
      </c>
      <c r="E14" s="28">
        <v>0</v>
      </c>
      <c r="F14" s="28">
        <f t="shared" si="0"/>
        <v>124960</v>
      </c>
      <c r="G14" s="28">
        <v>0</v>
      </c>
      <c r="H14" s="28">
        <f t="shared" si="1"/>
        <v>0</v>
      </c>
      <c r="I14" s="29">
        <v>1787342796</v>
      </c>
      <c r="J14" s="48"/>
    </row>
    <row r="15" spans="1:10" s="2" customFormat="1" ht="25.5" customHeight="1">
      <c r="A15" s="75" t="s">
        <v>9</v>
      </c>
      <c r="B15" s="28">
        <v>102871601262</v>
      </c>
      <c r="C15" s="28">
        <v>3367971952</v>
      </c>
      <c r="D15" s="28">
        <v>73545958</v>
      </c>
      <c r="E15" s="28">
        <v>0</v>
      </c>
      <c r="F15" s="28">
        <f t="shared" si="0"/>
        <v>3441517910</v>
      </c>
      <c r="G15" s="28">
        <v>0</v>
      </c>
      <c r="H15" s="28">
        <f t="shared" si="1"/>
        <v>0</v>
      </c>
      <c r="I15" s="29">
        <v>106313119172</v>
      </c>
      <c r="J15" s="48"/>
    </row>
    <row r="16" spans="1:10" s="2" customFormat="1" ht="25.5" customHeight="1">
      <c r="A16" s="75" t="s">
        <v>10</v>
      </c>
      <c r="B16" s="28">
        <v>23302692333</v>
      </c>
      <c r="C16" s="28">
        <v>2363863714</v>
      </c>
      <c r="D16" s="28">
        <v>181612954</v>
      </c>
      <c r="E16" s="28">
        <v>0</v>
      </c>
      <c r="F16" s="28">
        <f t="shared" si="0"/>
        <v>2545476668</v>
      </c>
      <c r="G16" s="28">
        <v>0</v>
      </c>
      <c r="H16" s="28">
        <f t="shared" si="1"/>
        <v>0</v>
      </c>
      <c r="I16" s="29">
        <v>25848169001</v>
      </c>
      <c r="J16" s="48"/>
    </row>
    <row r="17" spans="1:10" s="2" customFormat="1" ht="25.5" customHeight="1">
      <c r="A17" s="75" t="s">
        <v>11</v>
      </c>
      <c r="B17" s="28">
        <v>230895078916</v>
      </c>
      <c r="C17" s="28">
        <v>26976893476</v>
      </c>
      <c r="D17" s="28">
        <v>752228023</v>
      </c>
      <c r="E17" s="28">
        <v>0</v>
      </c>
      <c r="F17" s="28">
        <f t="shared" si="0"/>
        <v>27729121499</v>
      </c>
      <c r="G17" s="28">
        <v>0</v>
      </c>
      <c r="H17" s="28">
        <f t="shared" si="1"/>
        <v>0</v>
      </c>
      <c r="I17" s="29">
        <v>258624200415</v>
      </c>
      <c r="J17" s="48"/>
    </row>
    <row r="18" spans="1:10" s="2" customFormat="1" ht="25.5" customHeight="1">
      <c r="A18" s="75" t="s">
        <v>12</v>
      </c>
      <c r="B18" s="28">
        <v>219807171574</v>
      </c>
      <c r="C18" s="28">
        <v>1638797979</v>
      </c>
      <c r="D18" s="28">
        <v>427140</v>
      </c>
      <c r="E18" s="28">
        <v>0</v>
      </c>
      <c r="F18" s="28">
        <f t="shared" si="0"/>
        <v>1639225119</v>
      </c>
      <c r="G18" s="28">
        <v>0</v>
      </c>
      <c r="H18" s="28">
        <f t="shared" si="1"/>
        <v>0</v>
      </c>
      <c r="I18" s="29">
        <v>221446396693</v>
      </c>
      <c r="J18" s="48"/>
    </row>
    <row r="19" spans="1:10" s="2" customFormat="1" ht="25.5" customHeight="1">
      <c r="A19" s="75" t="s">
        <v>13</v>
      </c>
      <c r="B19" s="28">
        <v>137220638111</v>
      </c>
      <c r="C19" s="28">
        <v>1348095993</v>
      </c>
      <c r="D19" s="28">
        <v>102770500</v>
      </c>
      <c r="E19" s="28">
        <v>0</v>
      </c>
      <c r="F19" s="28">
        <f t="shared" si="0"/>
        <v>1450866493</v>
      </c>
      <c r="G19" s="28">
        <v>0</v>
      </c>
      <c r="H19" s="28">
        <f t="shared" si="1"/>
        <v>0</v>
      </c>
      <c r="I19" s="29">
        <v>138671504604</v>
      </c>
      <c r="J19" s="48"/>
    </row>
    <row r="20" spans="1:10" s="2" customFormat="1" ht="25.5" customHeight="1">
      <c r="A20" s="75" t="s">
        <v>14</v>
      </c>
      <c r="B20" s="28">
        <v>20895913466</v>
      </c>
      <c r="C20" s="28">
        <v>4935403</v>
      </c>
      <c r="D20" s="28">
        <v>1733900</v>
      </c>
      <c r="E20" s="28">
        <v>0</v>
      </c>
      <c r="F20" s="28">
        <f t="shared" si="0"/>
        <v>6669303</v>
      </c>
      <c r="G20" s="28">
        <v>0</v>
      </c>
      <c r="H20" s="28">
        <f t="shared" si="1"/>
        <v>0</v>
      </c>
      <c r="I20" s="29">
        <v>20902582769</v>
      </c>
      <c r="J20" s="48"/>
    </row>
    <row r="21" spans="1:10" s="2" customFormat="1" ht="25.5" customHeight="1">
      <c r="A21" s="75" t="s">
        <v>15</v>
      </c>
      <c r="B21" s="28">
        <v>49098895597</v>
      </c>
      <c r="C21" s="28">
        <v>3939125851</v>
      </c>
      <c r="D21" s="28">
        <v>34198986</v>
      </c>
      <c r="E21" s="28">
        <v>0</v>
      </c>
      <c r="F21" s="28">
        <f t="shared" si="0"/>
        <v>3973324837</v>
      </c>
      <c r="G21" s="28">
        <v>0</v>
      </c>
      <c r="H21" s="28">
        <f t="shared" si="1"/>
        <v>0</v>
      </c>
      <c r="I21" s="29">
        <v>53072220434</v>
      </c>
      <c r="J21" s="48"/>
    </row>
    <row r="22" spans="1:10" s="2" customFormat="1" ht="25.5" customHeight="1">
      <c r="A22" s="75" t="s">
        <v>16</v>
      </c>
      <c r="B22" s="28">
        <v>91988551486</v>
      </c>
      <c r="C22" s="28">
        <v>8025289905</v>
      </c>
      <c r="D22" s="28">
        <v>139227046</v>
      </c>
      <c r="E22" s="28">
        <v>0</v>
      </c>
      <c r="F22" s="28">
        <f t="shared" si="0"/>
        <v>8164516951</v>
      </c>
      <c r="G22" s="28">
        <v>0</v>
      </c>
      <c r="H22" s="28">
        <f t="shared" si="1"/>
        <v>0</v>
      </c>
      <c r="I22" s="29">
        <v>100153068437</v>
      </c>
      <c r="J22" s="48"/>
    </row>
    <row r="23" spans="1:10" s="2" customFormat="1" ht="25.5" customHeight="1">
      <c r="A23" s="75" t="s">
        <v>17</v>
      </c>
      <c r="B23" s="28">
        <v>160278425</v>
      </c>
      <c r="C23" s="28">
        <v>0</v>
      </c>
      <c r="D23" s="28">
        <v>0</v>
      </c>
      <c r="E23" s="28">
        <v>0</v>
      </c>
      <c r="F23" s="28">
        <f t="shared" si="0"/>
        <v>0</v>
      </c>
      <c r="G23" s="28">
        <v>0</v>
      </c>
      <c r="H23" s="28">
        <f t="shared" si="1"/>
        <v>0</v>
      </c>
      <c r="I23" s="29">
        <v>160278425</v>
      </c>
      <c r="J23" s="48"/>
    </row>
    <row r="24" spans="1:10" s="2" customFormat="1" ht="25.5" customHeight="1">
      <c r="A24" s="75" t="s">
        <v>18</v>
      </c>
      <c r="B24" s="28">
        <v>1410497702</v>
      </c>
      <c r="C24" s="28">
        <v>23175366</v>
      </c>
      <c r="D24" s="28">
        <v>0</v>
      </c>
      <c r="E24" s="28">
        <v>0</v>
      </c>
      <c r="F24" s="28">
        <f t="shared" si="0"/>
        <v>23175366</v>
      </c>
      <c r="G24" s="28">
        <v>0</v>
      </c>
      <c r="H24" s="28">
        <f t="shared" si="1"/>
        <v>0</v>
      </c>
      <c r="I24" s="29">
        <v>1433673068</v>
      </c>
      <c r="J24" s="48"/>
    </row>
    <row r="25" spans="1:10" s="2" customFormat="1" ht="25.5" customHeight="1">
      <c r="A25" s="75" t="s">
        <v>19</v>
      </c>
      <c r="B25" s="28">
        <v>138138574673</v>
      </c>
      <c r="C25" s="28">
        <v>0</v>
      </c>
      <c r="D25" s="28">
        <v>494911949</v>
      </c>
      <c r="E25" s="28">
        <v>0</v>
      </c>
      <c r="F25" s="28">
        <f t="shared" si="0"/>
        <v>494911949</v>
      </c>
      <c r="G25" s="28">
        <v>0</v>
      </c>
      <c r="H25" s="28">
        <f t="shared" si="1"/>
        <v>0</v>
      </c>
      <c r="I25" s="29">
        <v>138633486622</v>
      </c>
      <c r="J25" s="48"/>
    </row>
    <row r="26" spans="1:10" s="2" customFormat="1" ht="25.5" customHeight="1">
      <c r="A26" s="76" t="s">
        <v>32</v>
      </c>
      <c r="B26" s="28">
        <v>20915484861</v>
      </c>
      <c r="C26" s="28">
        <v>26015269</v>
      </c>
      <c r="D26" s="28">
        <v>54000</v>
      </c>
      <c r="E26" s="28">
        <v>0</v>
      </c>
      <c r="F26" s="28">
        <f t="shared" si="0"/>
        <v>26069269</v>
      </c>
      <c r="G26" s="28">
        <v>0</v>
      </c>
      <c r="H26" s="28">
        <f t="shared" si="1"/>
        <v>0</v>
      </c>
      <c r="I26" s="29">
        <v>20941554130</v>
      </c>
      <c r="J26" s="48"/>
    </row>
    <row r="27" spans="1:10" s="2" customFormat="1" ht="25.5" customHeight="1">
      <c r="A27" s="76" t="s">
        <v>31</v>
      </c>
      <c r="B27" s="28">
        <v>2612384459</v>
      </c>
      <c r="C27" s="28">
        <v>65796968</v>
      </c>
      <c r="D27" s="28">
        <v>0</v>
      </c>
      <c r="E27" s="28">
        <v>0</v>
      </c>
      <c r="F27" s="28">
        <f t="shared" si="0"/>
        <v>65796968</v>
      </c>
      <c r="G27" s="28">
        <v>0</v>
      </c>
      <c r="H27" s="28">
        <f t="shared" si="1"/>
        <v>0</v>
      </c>
      <c r="I27" s="29">
        <v>2678181427</v>
      </c>
      <c r="J27" s="48"/>
    </row>
    <row r="28" spans="1:10" s="2" customFormat="1" ht="25.5" customHeight="1">
      <c r="A28" s="76" t="s">
        <v>20</v>
      </c>
      <c r="B28" s="28">
        <v>82772550117</v>
      </c>
      <c r="C28" s="28">
        <v>1948626172</v>
      </c>
      <c r="D28" s="28">
        <v>218569785</v>
      </c>
      <c r="E28" s="28">
        <v>0</v>
      </c>
      <c r="F28" s="28">
        <f t="shared" si="0"/>
        <v>2167195957</v>
      </c>
      <c r="G28" s="28">
        <v>0</v>
      </c>
      <c r="H28" s="28">
        <f t="shared" si="1"/>
        <v>0</v>
      </c>
      <c r="I28" s="29">
        <v>84939746074</v>
      </c>
      <c r="J28" s="48"/>
    </row>
    <row r="29" spans="1:10" s="2" customFormat="1" ht="25.5" customHeight="1">
      <c r="A29" s="76" t="s">
        <v>21</v>
      </c>
      <c r="B29" s="28">
        <v>68390471462</v>
      </c>
      <c r="C29" s="28">
        <v>1347000</v>
      </c>
      <c r="D29" s="28">
        <v>1400</v>
      </c>
      <c r="E29" s="28">
        <v>0</v>
      </c>
      <c r="F29" s="28">
        <f t="shared" si="0"/>
        <v>1348400</v>
      </c>
      <c r="G29" s="28">
        <v>0</v>
      </c>
      <c r="H29" s="28">
        <f t="shared" si="1"/>
        <v>0</v>
      </c>
      <c r="I29" s="29">
        <v>68391819862</v>
      </c>
      <c r="J29" s="48"/>
    </row>
    <row r="30" spans="1:10" s="2" customFormat="1" ht="25.5" customHeight="1">
      <c r="A30" s="76" t="s">
        <v>22</v>
      </c>
      <c r="B30" s="28">
        <v>46844300373</v>
      </c>
      <c r="C30" s="28">
        <v>594898439</v>
      </c>
      <c r="D30" s="28">
        <v>7601371</v>
      </c>
      <c r="E30" s="28">
        <v>0</v>
      </c>
      <c r="F30" s="28">
        <f t="shared" si="0"/>
        <v>602499810</v>
      </c>
      <c r="G30" s="28">
        <v>0</v>
      </c>
      <c r="H30" s="28">
        <f t="shared" si="1"/>
        <v>0</v>
      </c>
      <c r="I30" s="29">
        <v>47446800183</v>
      </c>
      <c r="J30" s="48"/>
    </row>
    <row r="31" spans="1:10" s="2" customFormat="1" ht="25.5" customHeight="1">
      <c r="A31" s="76" t="s">
        <v>23</v>
      </c>
      <c r="B31" s="28">
        <v>8558579732</v>
      </c>
      <c r="C31" s="28">
        <v>14661464</v>
      </c>
      <c r="D31" s="28">
        <v>4830517</v>
      </c>
      <c r="E31" s="28">
        <v>0</v>
      </c>
      <c r="F31" s="28">
        <f t="shared" si="0"/>
        <v>19491981</v>
      </c>
      <c r="G31" s="28">
        <v>0</v>
      </c>
      <c r="H31" s="28">
        <f t="shared" si="1"/>
        <v>0</v>
      </c>
      <c r="I31" s="29">
        <v>8578071713</v>
      </c>
      <c r="J31" s="48"/>
    </row>
    <row r="32" spans="1:10" s="2" customFormat="1" ht="25.5" customHeight="1">
      <c r="A32" s="76" t="s">
        <v>76</v>
      </c>
      <c r="B32" s="28">
        <v>12666240536</v>
      </c>
      <c r="C32" s="28">
        <v>9185750</v>
      </c>
      <c r="D32" s="28">
        <v>74503325</v>
      </c>
      <c r="E32" s="28">
        <v>0</v>
      </c>
      <c r="F32" s="28">
        <f t="shared" si="0"/>
        <v>83689075</v>
      </c>
      <c r="G32" s="28">
        <v>0</v>
      </c>
      <c r="H32" s="28">
        <f t="shared" si="1"/>
        <v>0</v>
      </c>
      <c r="I32" s="29">
        <v>12749929611</v>
      </c>
      <c r="J32" s="48"/>
    </row>
    <row r="33" spans="1:10" s="2" customFormat="1" ht="25.5" customHeight="1">
      <c r="A33" s="75" t="s">
        <v>39</v>
      </c>
      <c r="B33" s="28">
        <v>76764202667</v>
      </c>
      <c r="C33" s="28">
        <v>900000</v>
      </c>
      <c r="D33" s="28">
        <v>103000</v>
      </c>
      <c r="E33" s="28">
        <v>0</v>
      </c>
      <c r="F33" s="28">
        <f t="shared" si="0"/>
        <v>1003000</v>
      </c>
      <c r="G33" s="28">
        <v>0</v>
      </c>
      <c r="H33" s="28">
        <f t="shared" si="1"/>
        <v>0</v>
      </c>
      <c r="I33" s="29">
        <v>76765205667</v>
      </c>
      <c r="J33" s="48"/>
    </row>
    <row r="34" spans="1:10" s="2" customFormat="1" ht="25.5" customHeight="1">
      <c r="A34" s="75" t="s">
        <v>85</v>
      </c>
      <c r="B34" s="28">
        <v>7794885474</v>
      </c>
      <c r="C34" s="28">
        <v>0</v>
      </c>
      <c r="D34" s="28">
        <v>22518911</v>
      </c>
      <c r="E34" s="28">
        <v>0</v>
      </c>
      <c r="F34" s="28">
        <f t="shared" si="0"/>
        <v>22518911</v>
      </c>
      <c r="G34" s="28">
        <v>0</v>
      </c>
      <c r="H34" s="28">
        <f t="shared" si="1"/>
        <v>0</v>
      </c>
      <c r="I34" s="29">
        <v>7817404385</v>
      </c>
      <c r="J34" s="48"/>
    </row>
    <row r="35" spans="1:10" s="2" customFormat="1" ht="25.5" customHeight="1">
      <c r="A35" s="74" t="s">
        <v>44</v>
      </c>
      <c r="B35" s="28"/>
      <c r="C35" s="28"/>
      <c r="D35" s="28"/>
      <c r="E35" s="28"/>
      <c r="F35" s="28"/>
      <c r="G35" s="28"/>
      <c r="H35" s="28"/>
      <c r="I35" s="29">
        <v>122236920615</v>
      </c>
      <c r="J35" s="48"/>
    </row>
    <row r="36" spans="1:10" s="32" customFormat="1" ht="33" customHeight="1" thickBot="1">
      <c r="A36" s="57" t="s">
        <v>103</v>
      </c>
      <c r="B36" s="34">
        <f>SUM(B8:B34)</f>
        <v>1418827278887</v>
      </c>
      <c r="C36" s="34">
        <f aca="true" t="shared" si="2" ref="C36:I36">SUM(C8:C34)</f>
        <v>51331714496</v>
      </c>
      <c r="D36" s="34">
        <f t="shared" si="2"/>
        <v>2128572483</v>
      </c>
      <c r="E36" s="34">
        <f t="shared" si="2"/>
        <v>0</v>
      </c>
      <c r="F36" s="34">
        <f t="shared" si="2"/>
        <v>53460286979</v>
      </c>
      <c r="G36" s="34">
        <f t="shared" si="2"/>
        <v>0</v>
      </c>
      <c r="H36" s="34">
        <f t="shared" si="2"/>
        <v>0</v>
      </c>
      <c r="I36" s="35">
        <f t="shared" si="2"/>
        <v>1472287565866</v>
      </c>
      <c r="J36" s="49"/>
    </row>
    <row r="37" spans="1:10" s="2" customFormat="1" ht="25.5" customHeight="1">
      <c r="A37" s="17" t="s">
        <v>94</v>
      </c>
      <c r="B37" s="28">
        <v>15419039348</v>
      </c>
      <c r="C37" s="28">
        <v>3902385457</v>
      </c>
      <c r="D37" s="28">
        <v>36558204</v>
      </c>
      <c r="E37" s="28">
        <v>0</v>
      </c>
      <c r="F37" s="28">
        <f>C37+D37+E37</f>
        <v>3938943661</v>
      </c>
      <c r="G37" s="28">
        <v>0</v>
      </c>
      <c r="H37" s="28">
        <f>G37</f>
        <v>0</v>
      </c>
      <c r="I37" s="29">
        <v>19357983009</v>
      </c>
      <c r="J37" s="48"/>
    </row>
    <row r="38" spans="1:10" s="2" customFormat="1" ht="27.75" customHeight="1">
      <c r="A38" s="17" t="s">
        <v>90</v>
      </c>
      <c r="B38" s="28">
        <v>270224815628</v>
      </c>
      <c r="C38" s="28">
        <v>28600445308</v>
      </c>
      <c r="D38" s="28">
        <v>516413</v>
      </c>
      <c r="E38" s="28">
        <v>0</v>
      </c>
      <c r="F38" s="28">
        <f>C38+D38+E38</f>
        <v>28600961721</v>
      </c>
      <c r="G38" s="28">
        <v>0</v>
      </c>
      <c r="H38" s="28">
        <f>G38</f>
        <v>0</v>
      </c>
      <c r="I38" s="29">
        <v>298825777349</v>
      </c>
      <c r="J38" s="48"/>
    </row>
    <row r="39" spans="1:10" s="55" customFormat="1" ht="25.5" customHeight="1">
      <c r="A39" s="5" t="s">
        <v>30</v>
      </c>
      <c r="B39" s="28">
        <v>154104337249</v>
      </c>
      <c r="C39" s="28">
        <v>22208942933</v>
      </c>
      <c r="D39" s="28">
        <v>3176564072</v>
      </c>
      <c r="E39" s="28">
        <v>0</v>
      </c>
      <c r="F39" s="28">
        <f t="shared" si="0"/>
        <v>25385507005</v>
      </c>
      <c r="G39" s="28">
        <v>116014013811</v>
      </c>
      <c r="H39" s="28">
        <f>G39</f>
        <v>116014013811</v>
      </c>
      <c r="I39" s="29">
        <v>63475830443</v>
      </c>
      <c r="J39" s="54"/>
    </row>
    <row r="40" spans="1:10" s="2" customFormat="1" ht="25.5" customHeight="1">
      <c r="A40" s="5" t="s">
        <v>33</v>
      </c>
      <c r="B40" s="28">
        <v>1197065624</v>
      </c>
      <c r="C40" s="28">
        <v>0</v>
      </c>
      <c r="D40" s="28">
        <v>0</v>
      </c>
      <c r="E40" s="28">
        <v>12538311074.58</v>
      </c>
      <c r="F40" s="28">
        <f t="shared" si="0"/>
        <v>12538311074.58</v>
      </c>
      <c r="G40" s="28">
        <v>0</v>
      </c>
      <c r="H40" s="28">
        <f aca="true" t="shared" si="3" ref="H40:H49">G40</f>
        <v>0</v>
      </c>
      <c r="I40" s="29">
        <v>13735376698.58</v>
      </c>
      <c r="J40" s="48"/>
    </row>
    <row r="41" spans="1:10" s="2" customFormat="1" ht="36.75" customHeight="1">
      <c r="A41" s="56" t="s">
        <v>101</v>
      </c>
      <c r="B41" s="28">
        <v>3432000237</v>
      </c>
      <c r="C41" s="28">
        <v>1049148163</v>
      </c>
      <c r="D41" s="28">
        <v>0</v>
      </c>
      <c r="E41" s="28">
        <v>0</v>
      </c>
      <c r="F41" s="28">
        <f t="shared" si="0"/>
        <v>1049148163</v>
      </c>
      <c r="G41" s="28">
        <v>278909914</v>
      </c>
      <c r="H41" s="28">
        <f t="shared" si="3"/>
        <v>278909914</v>
      </c>
      <c r="I41" s="29">
        <v>4202238486</v>
      </c>
      <c r="J41" s="48"/>
    </row>
    <row r="42" spans="1:10" s="2" customFormat="1" ht="25.5" customHeight="1">
      <c r="A42" s="6" t="s">
        <v>88</v>
      </c>
      <c r="B42" s="28">
        <v>2657638</v>
      </c>
      <c r="C42" s="28">
        <v>0</v>
      </c>
      <c r="D42" s="28">
        <v>28067076</v>
      </c>
      <c r="E42" s="28">
        <v>0</v>
      </c>
      <c r="F42" s="28">
        <f t="shared" si="0"/>
        <v>28067076</v>
      </c>
      <c r="G42" s="28">
        <v>30724714</v>
      </c>
      <c r="H42" s="28">
        <f t="shared" si="3"/>
        <v>30724714</v>
      </c>
      <c r="I42" s="29">
        <v>0</v>
      </c>
      <c r="J42" s="48"/>
    </row>
    <row r="43" spans="1:10" s="2" customFormat="1" ht="25.5" customHeight="1">
      <c r="A43" s="6" t="s">
        <v>25</v>
      </c>
      <c r="B43" s="28">
        <v>513528950</v>
      </c>
      <c r="C43" s="28">
        <v>2264652984</v>
      </c>
      <c r="D43" s="28">
        <v>0</v>
      </c>
      <c r="E43" s="28">
        <v>0</v>
      </c>
      <c r="F43" s="28">
        <f t="shared" si="0"/>
        <v>2264652984</v>
      </c>
      <c r="G43" s="28">
        <v>4348095119</v>
      </c>
      <c r="H43" s="28">
        <f t="shared" si="3"/>
        <v>4348095119</v>
      </c>
      <c r="I43" s="29">
        <v>-1569913185</v>
      </c>
      <c r="J43" s="48"/>
    </row>
    <row r="44" spans="1:10" s="2" customFormat="1" ht="25.5" customHeight="1">
      <c r="A44" s="6" t="s">
        <v>24</v>
      </c>
      <c r="B44" s="28">
        <v>16218419792</v>
      </c>
      <c r="C44" s="28">
        <v>9715023610</v>
      </c>
      <c r="D44" s="28">
        <v>0</v>
      </c>
      <c r="E44" s="28">
        <v>0</v>
      </c>
      <c r="F44" s="28">
        <f t="shared" si="0"/>
        <v>9715023610</v>
      </c>
      <c r="G44" s="28">
        <v>12340182696</v>
      </c>
      <c r="H44" s="28">
        <f t="shared" si="3"/>
        <v>12340182696</v>
      </c>
      <c r="I44" s="29">
        <v>13593260706</v>
      </c>
      <c r="J44" s="48"/>
    </row>
    <row r="45" spans="1:10" s="2" customFormat="1" ht="25.5" customHeight="1">
      <c r="A45" s="7" t="s">
        <v>34</v>
      </c>
      <c r="B45" s="28">
        <v>24058000</v>
      </c>
      <c r="C45" s="28">
        <v>22782640</v>
      </c>
      <c r="D45" s="28">
        <v>0</v>
      </c>
      <c r="E45" s="28">
        <v>0</v>
      </c>
      <c r="F45" s="28">
        <f>C45+D45+E45</f>
        <v>22782640</v>
      </c>
      <c r="G45" s="28">
        <v>26840640</v>
      </c>
      <c r="H45" s="28">
        <f>G45</f>
        <v>26840640</v>
      </c>
      <c r="I45" s="29">
        <v>20000000</v>
      </c>
      <c r="J45" s="48"/>
    </row>
    <row r="46" spans="1:10" s="2" customFormat="1" ht="25.5" customHeight="1">
      <c r="A46" s="17" t="s">
        <v>41</v>
      </c>
      <c r="B46" s="28">
        <v>2075202314</v>
      </c>
      <c r="C46" s="28">
        <v>0</v>
      </c>
      <c r="D46" s="28">
        <v>0</v>
      </c>
      <c r="E46" s="28">
        <v>0</v>
      </c>
      <c r="F46" s="28">
        <f t="shared" si="0"/>
        <v>0</v>
      </c>
      <c r="G46" s="28">
        <v>0</v>
      </c>
      <c r="H46" s="28">
        <f t="shared" si="3"/>
        <v>0</v>
      </c>
      <c r="I46" s="29">
        <v>2075202314</v>
      </c>
      <c r="J46" s="48"/>
    </row>
    <row r="47" spans="1:10" s="2" customFormat="1" ht="25.5" customHeight="1">
      <c r="A47" s="18" t="s">
        <v>40</v>
      </c>
      <c r="B47" s="28">
        <v>830311626</v>
      </c>
      <c r="C47" s="28">
        <v>0</v>
      </c>
      <c r="D47" s="28">
        <v>0</v>
      </c>
      <c r="E47" s="28">
        <v>0</v>
      </c>
      <c r="F47" s="28">
        <f t="shared" si="0"/>
        <v>0</v>
      </c>
      <c r="G47" s="28">
        <v>0</v>
      </c>
      <c r="H47" s="28">
        <f t="shared" si="3"/>
        <v>0</v>
      </c>
      <c r="I47" s="29">
        <v>830311626</v>
      </c>
      <c r="J47" s="48"/>
    </row>
    <row r="48" spans="1:10" s="2" customFormat="1" ht="25.5" customHeight="1">
      <c r="A48" s="17" t="s">
        <v>98</v>
      </c>
      <c r="B48" s="28">
        <v>25437554</v>
      </c>
      <c r="C48" s="28">
        <v>19735528</v>
      </c>
      <c r="D48" s="28">
        <v>0</v>
      </c>
      <c r="E48" s="28">
        <v>0</v>
      </c>
      <c r="F48" s="28">
        <f t="shared" si="0"/>
        <v>19735528</v>
      </c>
      <c r="G48" s="28">
        <v>45173082</v>
      </c>
      <c r="H48" s="28">
        <f t="shared" si="3"/>
        <v>45173082</v>
      </c>
      <c r="I48" s="29">
        <v>0</v>
      </c>
      <c r="J48" s="48"/>
    </row>
    <row r="49" spans="1:10" s="2" customFormat="1" ht="33.75" customHeight="1">
      <c r="A49" s="17" t="s">
        <v>89</v>
      </c>
      <c r="B49" s="28">
        <v>27336713</v>
      </c>
      <c r="C49" s="28">
        <v>0</v>
      </c>
      <c r="D49" s="28">
        <v>0</v>
      </c>
      <c r="E49" s="28">
        <v>0</v>
      </c>
      <c r="F49" s="28">
        <f t="shared" si="0"/>
        <v>0</v>
      </c>
      <c r="G49" s="28">
        <v>0</v>
      </c>
      <c r="H49" s="28">
        <f t="shared" si="3"/>
        <v>0</v>
      </c>
      <c r="I49" s="29">
        <v>27336713</v>
      </c>
      <c r="J49" s="48"/>
    </row>
    <row r="50" spans="1:10" s="32" customFormat="1" ht="30.75" customHeight="1">
      <c r="A50" s="58" t="s">
        <v>104</v>
      </c>
      <c r="B50" s="30">
        <f aca="true" t="shared" si="4" ref="B50:I50">SUM(B36:B49)</f>
        <v>1882921489560</v>
      </c>
      <c r="C50" s="30">
        <f t="shared" si="4"/>
        <v>119114831119</v>
      </c>
      <c r="D50" s="30">
        <f t="shared" si="4"/>
        <v>5370278248</v>
      </c>
      <c r="E50" s="30">
        <f t="shared" si="4"/>
        <v>12538311074.58</v>
      </c>
      <c r="F50" s="30">
        <f t="shared" si="4"/>
        <v>137023420441.58</v>
      </c>
      <c r="G50" s="30">
        <f t="shared" si="4"/>
        <v>133083939976</v>
      </c>
      <c r="H50" s="30">
        <f t="shared" si="4"/>
        <v>133083939976</v>
      </c>
      <c r="I50" s="31">
        <f t="shared" si="4"/>
        <v>1886860970025.58</v>
      </c>
      <c r="J50" s="48"/>
    </row>
    <row r="51" spans="1:10" s="2" customFormat="1" ht="25.5" customHeight="1">
      <c r="A51" s="4" t="s">
        <v>44</v>
      </c>
      <c r="B51" s="28"/>
      <c r="C51" s="28"/>
      <c r="D51" s="28"/>
      <c r="E51" s="28"/>
      <c r="F51" s="28"/>
      <c r="G51" s="28"/>
      <c r="H51" s="28"/>
      <c r="I51" s="29">
        <v>122236920615</v>
      </c>
      <c r="J51" s="48"/>
    </row>
    <row r="52" spans="1:10" s="32" customFormat="1" ht="25.5" customHeight="1">
      <c r="A52" s="59" t="s">
        <v>105</v>
      </c>
      <c r="B52" s="30"/>
      <c r="C52" s="30"/>
      <c r="D52" s="30"/>
      <c r="E52" s="30"/>
      <c r="F52" s="30"/>
      <c r="G52" s="30"/>
      <c r="H52" s="30"/>
      <c r="I52" s="31">
        <f>SUM(I50:I51)</f>
        <v>2009097890640.58</v>
      </c>
      <c r="J52" s="49"/>
    </row>
    <row r="53" spans="1:10" s="33" customFormat="1" ht="25.5" customHeight="1">
      <c r="A53" s="4" t="s">
        <v>46</v>
      </c>
      <c r="B53" s="28"/>
      <c r="C53" s="28"/>
      <c r="D53" s="28"/>
      <c r="E53" s="28"/>
      <c r="F53" s="28"/>
      <c r="G53" s="28"/>
      <c r="H53" s="28"/>
      <c r="I53" s="29">
        <v>-87032312398.63</v>
      </c>
      <c r="J53" s="50"/>
    </row>
    <row r="54" spans="1:10" s="33" customFormat="1" ht="25.5" customHeight="1">
      <c r="A54" s="4" t="s">
        <v>96</v>
      </c>
      <c r="B54" s="28"/>
      <c r="C54" s="28"/>
      <c r="D54" s="28"/>
      <c r="E54" s="28"/>
      <c r="F54" s="28"/>
      <c r="G54" s="28"/>
      <c r="H54" s="28"/>
      <c r="I54" s="29">
        <v>19117158583.06</v>
      </c>
      <c r="J54" s="50"/>
    </row>
    <row r="55" spans="1:10" s="33" customFormat="1" ht="25.5" customHeight="1">
      <c r="A55" s="4" t="s">
        <v>100</v>
      </c>
      <c r="B55" s="28"/>
      <c r="C55" s="28"/>
      <c r="D55" s="28"/>
      <c r="E55" s="28"/>
      <c r="F55" s="28"/>
      <c r="G55" s="28"/>
      <c r="H55" s="28"/>
      <c r="I55" s="29">
        <v>98347000</v>
      </c>
      <c r="J55" s="50"/>
    </row>
    <row r="56" spans="1:10" s="33" customFormat="1" ht="25.5" customHeight="1">
      <c r="A56" s="40" t="s">
        <v>99</v>
      </c>
      <c r="B56" s="28"/>
      <c r="C56" s="28"/>
      <c r="D56" s="28"/>
      <c r="E56" s="28"/>
      <c r="F56" s="28"/>
      <c r="G56" s="28"/>
      <c r="H56" s="28"/>
      <c r="I56" s="29">
        <v>7933190660</v>
      </c>
      <c r="J56" s="50"/>
    </row>
    <row r="57" spans="1:10" s="33" customFormat="1" ht="25.5" customHeight="1">
      <c r="A57" s="40" t="s">
        <v>97</v>
      </c>
      <c r="B57" s="28"/>
      <c r="C57" s="28"/>
      <c r="D57" s="28"/>
      <c r="E57" s="28"/>
      <c r="F57" s="28"/>
      <c r="G57" s="28"/>
      <c r="H57" s="28"/>
      <c r="I57" s="29">
        <v>97617831370.9</v>
      </c>
      <c r="J57" s="50"/>
    </row>
    <row r="58" spans="1:10" s="32" customFormat="1" ht="31.5" customHeight="1" thickBot="1">
      <c r="A58" s="60" t="s">
        <v>106</v>
      </c>
      <c r="B58" s="34"/>
      <c r="C58" s="34"/>
      <c r="D58" s="34"/>
      <c r="E58" s="34"/>
      <c r="F58" s="34"/>
      <c r="G58" s="34"/>
      <c r="H58" s="34"/>
      <c r="I58" s="35">
        <f>SUM(I53:I57)</f>
        <v>37734215215.32999</v>
      </c>
      <c r="J58" s="49"/>
    </row>
    <row r="59" spans="1:10" s="37" customFormat="1" ht="15.75" customHeight="1">
      <c r="A59" s="27" t="s">
        <v>107</v>
      </c>
      <c r="J59" s="51"/>
    </row>
    <row r="60" spans="1:10" s="38" customFormat="1" ht="15.75" customHeight="1">
      <c r="A60" s="10" t="s">
        <v>108</v>
      </c>
      <c r="J60" s="52"/>
    </row>
    <row r="61" spans="1:10" s="38" customFormat="1" ht="15.75" customHeight="1">
      <c r="A61" s="9" t="s">
        <v>93</v>
      </c>
      <c r="J61" s="52"/>
    </row>
    <row r="62" spans="1:10" s="38" customFormat="1" ht="15.75" customHeight="1">
      <c r="A62" s="9" t="s">
        <v>111</v>
      </c>
      <c r="J62" s="52"/>
    </row>
    <row r="63" spans="1:10" s="38" customFormat="1" ht="15.75" customHeight="1">
      <c r="A63" s="9" t="s">
        <v>110</v>
      </c>
      <c r="J63" s="52"/>
    </row>
    <row r="64" spans="1:10" s="38" customFormat="1" ht="15.75" customHeight="1">
      <c r="A64" s="9" t="s">
        <v>91</v>
      </c>
      <c r="J64" s="52"/>
    </row>
    <row r="65" spans="1:10" s="38" customFormat="1" ht="15.75" customHeight="1">
      <c r="A65" s="39" t="s">
        <v>109</v>
      </c>
      <c r="J65" s="52"/>
    </row>
    <row r="66" spans="1:10" s="38" customFormat="1" ht="15.75" customHeight="1">
      <c r="A66" s="39" t="s">
        <v>95</v>
      </c>
      <c r="J66" s="52"/>
    </row>
    <row r="67" spans="1:10" s="38" customFormat="1" ht="15.75" customHeight="1">
      <c r="A67" s="9" t="s">
        <v>92</v>
      </c>
      <c r="J67" s="52"/>
    </row>
    <row r="68" spans="1:10" s="38" customFormat="1" ht="27" customHeight="1">
      <c r="A68" s="9" t="s">
        <v>43</v>
      </c>
      <c r="J68" s="52"/>
    </row>
    <row r="69" spans="1:10" s="8" customFormat="1" ht="27" customHeight="1">
      <c r="A69" s="9" t="s">
        <v>42</v>
      </c>
      <c r="J69" s="53"/>
    </row>
    <row r="70" ht="27" customHeight="1"/>
    <row r="71" ht="27" customHeight="1"/>
    <row r="72" ht="27" customHeight="1"/>
    <row r="73" ht="27" customHeight="1"/>
    <row r="74" ht="27" customHeight="1"/>
    <row r="75" ht="27" customHeight="1"/>
    <row r="76" ht="27" customHeight="1"/>
    <row r="77" ht="27" customHeight="1"/>
    <row r="78" ht="27" customHeight="1"/>
    <row r="79" ht="27" customHeight="1"/>
    <row r="80" ht="27" customHeight="1"/>
    <row r="81" ht="27" customHeight="1"/>
    <row r="82" ht="27" customHeight="1"/>
    <row r="83" ht="27" customHeight="1"/>
    <row r="84" ht="27" customHeight="1"/>
    <row r="85" ht="27" customHeight="1"/>
    <row r="86" ht="27" customHeight="1"/>
    <row r="87" ht="27" customHeight="1"/>
    <row r="88" ht="27" customHeight="1"/>
    <row r="89" ht="27" customHeight="1"/>
    <row r="90" ht="27" customHeight="1"/>
    <row r="91" ht="27" customHeight="1"/>
    <row r="92" ht="27" customHeight="1"/>
    <row r="93" ht="27" customHeight="1"/>
    <row r="94" ht="27" customHeight="1"/>
    <row r="95" ht="27" customHeight="1"/>
  </sheetData>
  <mergeCells count="6">
    <mergeCell ref="B4:B5"/>
    <mergeCell ref="A4:A5"/>
    <mergeCell ref="I4:I5"/>
    <mergeCell ref="G4:H4"/>
    <mergeCell ref="E4:F4"/>
    <mergeCell ref="C4:D4"/>
  </mergeCells>
  <printOptions horizontalCentered="1"/>
  <pageMargins left="0.3937007874015748" right="0.3937007874015748" top="0.7874015748031497" bottom="0.9055118110236221" header="0.3937007874015748" footer="0.5118110236220472"/>
  <pageSetup horizontalDpi="600" verticalDpi="600" orientation="portrait" pageOrder="overThenDown" paperSize="9" scale="85" r:id="rId2"/>
  <rowBreaks count="1" manualBreakCount="1">
    <brk id="3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會計小組</dc:creator>
  <cp:keywords/>
  <dc:description/>
  <cp:lastModifiedBy>temp</cp:lastModifiedBy>
  <cp:lastPrinted>2009-04-26T09:41:44Z</cp:lastPrinted>
  <dcterms:created xsi:type="dcterms:W3CDTF">1998-07-20T07:36:59Z</dcterms:created>
  <dcterms:modified xsi:type="dcterms:W3CDTF">2009-04-28T10:35:53Z</dcterms:modified>
  <cp:category/>
  <cp:version/>
  <cp:contentType/>
  <cp:contentStatus/>
</cp:coreProperties>
</file>