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<sst xmlns="http://schemas.openxmlformats.org/spreadsheetml/2006/main" count="343" uniqueCount="242">
  <si>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</si>
  <si>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</si>
  <si>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</si>
  <si>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</si>
  <si>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</si>
  <si>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</si>
  <si>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</si>
  <si>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</si>
  <si>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</si>
  <si>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</si>
  <si>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</si>
  <si>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</si>
  <si>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</si>
  <si>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</si>
  <si>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</si>
  <si>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</si>
  <si>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</si>
  <si>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</si>
  <si>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</si>
  <si>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</si>
  <si>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</si>
  <si>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</si>
  <si>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</si>
  <si>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</si>
  <si>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</si>
  <si>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</si>
  <si>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</si>
  <si>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</si>
  <si>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</si>
  <si>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</si>
  <si>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</si>
  <si>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</si>
  <si>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</si>
  <si>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</si>
  <si>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</si>
  <si>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</si>
  <si>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</si>
  <si>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</si>
  <si>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</si>
  <si>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</si>
  <si>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榮民醫療作業基金</t>
  </si>
  <si>
    <t>收支餘絀決算表</t>
  </si>
  <si>
    <t>────────</t>
  </si>
  <si>
    <t>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</si>
  <si>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</si>
  <si>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</si>
  <si>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</si>
  <si>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</si>
  <si>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</si>
  <si>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</si>
  <si>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</si>
  <si>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</si>
  <si>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</si>
  <si>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</si>
  <si>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</si>
  <si>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</si>
  <si>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</si>
  <si>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</si>
  <si>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</si>
  <si>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</si>
  <si>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</si>
  <si>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</si>
  <si>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</si>
  <si>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</si>
  <si>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</si>
  <si>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</si>
  <si>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</si>
  <si>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</si>
  <si>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</si>
  <si>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</si>
  <si>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</si>
  <si>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</si>
  <si>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</si>
  <si>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</si>
  <si>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榮民醫療作業基金餘絀撥補決算表</t>
  </si>
  <si>
    <t>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</si>
  <si>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</si>
  <si>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</si>
  <si>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</si>
  <si>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</si>
  <si>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</si>
  <si>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</si>
  <si>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</si>
  <si>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</si>
  <si>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</si>
  <si>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</si>
  <si>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</si>
  <si>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</si>
  <si>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</si>
  <si>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</si>
  <si>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</si>
  <si>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</si>
  <si>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</si>
  <si>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</si>
  <si>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</si>
  <si>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</si>
  <si>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</si>
  <si>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</si>
  <si>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</si>
  <si>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</si>
  <si>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</si>
  <si>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</si>
  <si>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</si>
  <si>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</si>
  <si>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</si>
  <si>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</si>
  <si>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</si>
  <si>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</si>
  <si>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</si>
  <si>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</si>
  <si>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</si>
  <si>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</si>
  <si>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</si>
  <si>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榮民醫療作業基金現金流量決算表</t>
  </si>
  <si>
    <t>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</si>
  <si>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</si>
  <si>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</si>
  <si>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</si>
  <si>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</si>
  <si>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</si>
  <si>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</si>
  <si>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</si>
  <si>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</si>
  <si>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</si>
  <si>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</si>
  <si>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</si>
  <si>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</si>
  <si>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</si>
  <si>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</si>
  <si>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</si>
  <si>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</si>
  <si>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</si>
  <si>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</si>
  <si>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</si>
  <si>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</si>
  <si>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</si>
  <si>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</si>
  <si>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</si>
  <si>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</si>
  <si>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</si>
  <si>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</si>
  <si>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</si>
  <si>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</si>
  <si>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</si>
  <si>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</si>
  <si>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</si>
  <si>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</si>
  <si>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</si>
  <si>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</si>
  <si>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</si>
  <si>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</si>
  <si>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</si>
  <si>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</si>
  <si>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</si>
  <si>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</si>
  <si>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</si>
  <si>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</si>
  <si>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</si>
  <si>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</si>
  <si>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</si>
  <si>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</si>
  <si>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</si>
  <si>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</si>
  <si>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</si>
  <si>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</si>
  <si>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</si>
  <si>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</si>
  <si>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</si>
  <si>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</si>
  <si>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</si>
  <si>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</si>
  <si>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</si>
  <si>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</si>
  <si>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</si>
  <si>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</si>
  <si>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</si>
  <si>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</si>
  <si>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</si>
  <si>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</si>
  <si>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</si>
  <si>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</si>
  <si>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</si>
  <si>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</si>
  <si>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</si>
  <si>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</si>
  <si>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</si>
  <si>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</si>
  <si>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</si>
  <si>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</si>
  <si>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</si>
  <si>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</si>
  <si>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</si>
  <si>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</si>
  <si>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</si>
  <si>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</si>
  <si>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</si>
  <si>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</si>
  <si>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</si>
  <si>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</si>
  <si>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</si>
  <si>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</si>
  <si>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</si>
  <si>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</si>
  <si>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</si>
  <si>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</si>
  <si>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</si>
  <si>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</si>
  <si>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</si>
  <si>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</si>
  <si>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</si>
  <si>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</si>
  <si>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</si>
  <si>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</si>
  <si>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</si>
  <si>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</si>
  <si>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</si>
  <si>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</si>
  <si>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</si>
  <si>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</si>
  <si>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</si>
  <si>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</si>
  <si>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</si>
  <si>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</si>
  <si>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</si>
  <si>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</si>
  <si>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</si>
  <si>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</si>
  <si>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</si>
  <si>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</si>
  <si>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榮民醫療作業</t>
  </si>
  <si>
    <t>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</si>
  <si>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</si>
  <si>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</si>
  <si>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</si>
  <si>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</si>
  <si>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1,303,893,610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940,503,142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</si>
  <si>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</si>
  <si>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</si>
  <si>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</si>
  <si>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t>科          目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</si>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</sst>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color indexed="12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 quotePrefix="1">
      <alignment horizontal="center" vertical="center" wrapText="1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25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5" xfId="19" applyNumberFormat="1" applyFont="1" applyBorder="1" applyAlignment="1" applyProtection="1" quotePrefix="1">
      <alignment horizontal="distributed" vertical="center"/>
      <protection/>
    </xf>
    <xf numFmtId="207" fontId="26" fillId="0" borderId="5" xfId="19" applyNumberFormat="1" applyFont="1" applyBorder="1" applyAlignment="1" applyProtection="1">
      <alignment horizontal="right" vertical="center"/>
      <protection/>
    </xf>
    <xf numFmtId="207" fontId="26" fillId="0" borderId="6" xfId="19" applyNumberFormat="1" applyFont="1" applyBorder="1" applyAlignment="1" applyProtection="1">
      <alignment horizontal="right" vertical="center"/>
      <protection/>
    </xf>
    <xf numFmtId="208" fontId="26" fillId="0" borderId="5" xfId="19" applyNumberFormat="1" applyFont="1" applyBorder="1" applyAlignment="1" applyProtection="1">
      <alignment horizontal="right" vertical="center"/>
      <protection/>
    </xf>
    <xf numFmtId="209" fontId="26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distributed" vertical="center"/>
      <protection/>
    </xf>
    <xf numFmtId="49" fontId="29" fillId="0" borderId="5" xfId="19" applyNumberFormat="1" applyFont="1" applyBorder="1" applyAlignment="1" applyProtection="1" quotePrefix="1">
      <alignment horizontal="distributed" vertical="center"/>
      <protection/>
    </xf>
    <xf numFmtId="207" fontId="10" fillId="0" borderId="5" xfId="19" applyNumberFormat="1" applyFont="1" applyBorder="1" applyAlignment="1" applyProtection="1">
      <alignment horizontal="right" vertical="center"/>
      <protection/>
    </xf>
    <xf numFmtId="207" fontId="10" fillId="0" borderId="6" xfId="19" applyNumberFormat="1" applyFont="1" applyBorder="1" applyAlignment="1" applyProtection="1">
      <alignment horizontal="right" vertical="center"/>
      <protection/>
    </xf>
    <xf numFmtId="208" fontId="10" fillId="0" borderId="5" xfId="19" applyNumberFormat="1" applyFont="1" applyBorder="1" applyAlignment="1" applyProtection="1">
      <alignment horizontal="right" vertical="center"/>
      <protection/>
    </xf>
    <xf numFmtId="209" fontId="10" fillId="0" borderId="0" xfId="19" applyNumberFormat="1" applyFont="1" applyBorder="1" applyAlignment="1" applyProtection="1">
      <alignment horizontal="righ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0" fontId="30" fillId="0" borderId="0" xfId="19" applyFont="1" applyAlignment="1" applyProtection="1">
      <alignment vertical="center"/>
      <protection/>
    </xf>
    <xf numFmtId="207" fontId="10" fillId="0" borderId="5" xfId="19" applyNumberFormat="1" applyFont="1" applyBorder="1" applyAlignment="1" applyProtection="1">
      <alignment horizontal="right" vertical="center"/>
      <protection locked="0"/>
    </xf>
    <xf numFmtId="208" fontId="10" fillId="0" borderId="5" xfId="19" applyNumberFormat="1" applyFont="1" applyBorder="1" applyAlignment="1" applyProtection="1">
      <alignment horizontal="right" vertical="center"/>
      <protection locked="0"/>
    </xf>
    <xf numFmtId="49" fontId="28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2" fillId="0" borderId="0" xfId="19" applyFont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33" fillId="0" borderId="0" xfId="19" applyFont="1" applyBorder="1" applyAlignment="1" applyProtection="1">
      <alignment horizontal="distributed" vertical="center"/>
      <protection/>
    </xf>
    <xf numFmtId="0" fontId="27" fillId="0" borderId="5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207" fontId="26" fillId="0" borderId="5" xfId="19" applyNumberFormat="1" applyFont="1" applyBorder="1" applyAlignment="1" applyProtection="1">
      <alignment horizontal="right" vertical="center"/>
      <protection locked="0"/>
    </xf>
    <xf numFmtId="208" fontId="26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7" xfId="19" applyNumberFormat="1" applyFont="1" applyBorder="1" applyAlignment="1" applyProtection="1" quotePrefix="1">
      <alignment horizontal="left" vertical="center"/>
      <protection/>
    </xf>
    <xf numFmtId="0" fontId="25" fillId="0" borderId="7" xfId="19" applyFont="1" applyBorder="1" applyAlignment="1" applyProtection="1">
      <alignment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207" fontId="26" fillId="0" borderId="8" xfId="19" applyNumberFormat="1" applyFont="1" applyBorder="1" applyAlignment="1" applyProtection="1">
      <alignment horizontal="right" vertical="center"/>
      <protection/>
    </xf>
    <xf numFmtId="207" fontId="26" fillId="0" borderId="9" xfId="19" applyNumberFormat="1" applyFont="1" applyBorder="1" applyAlignment="1" applyProtection="1">
      <alignment horizontal="right" vertical="center"/>
      <protection/>
    </xf>
    <xf numFmtId="208" fontId="26" fillId="0" borderId="8" xfId="19" applyNumberFormat="1" applyFont="1" applyBorder="1" applyAlignment="1" applyProtection="1">
      <alignment horizontal="right" vertical="center"/>
      <protection/>
    </xf>
    <xf numFmtId="209" fontId="26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7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7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7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horizont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8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22" fillId="0" borderId="0" xfId="20" applyFont="1" applyBorder="1" applyAlignment="1" applyProtection="1">
      <alignment horizontal="center" vertical="center"/>
      <protection/>
    </xf>
    <xf numFmtId="0" fontId="22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5" xfId="20" applyFont="1" applyBorder="1" applyAlignment="1" applyProtection="1">
      <alignment horizontal="left" vertical="center"/>
      <protection/>
    </xf>
    <xf numFmtId="0" fontId="22" fillId="0" borderId="5" xfId="20" applyFont="1" applyBorder="1" applyAlignment="1" applyProtection="1" quotePrefix="1">
      <alignment horizontal="center" vertical="center"/>
      <protection/>
    </xf>
    <xf numFmtId="0" fontId="22" fillId="0" borderId="5" xfId="20" applyFont="1" applyBorder="1" applyAlignment="1" applyProtection="1">
      <alignment horizontal="center" vertical="center"/>
      <protection/>
    </xf>
    <xf numFmtId="0" fontId="22" fillId="0" borderId="11" xfId="20" applyFont="1" applyBorder="1" applyAlignment="1" applyProtection="1" quotePrefix="1">
      <alignment horizontal="center" vertical="center"/>
      <protection/>
    </xf>
    <xf numFmtId="0" fontId="22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5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7" fillId="0" borderId="0" xfId="20" applyNumberFormat="1" applyFont="1" applyBorder="1" applyAlignment="1" applyProtection="1" quotePrefix="1">
      <alignment horizontal="left" vertical="center"/>
      <protection/>
    </xf>
    <xf numFmtId="49" fontId="27" fillId="0" borderId="0" xfId="20" applyNumberFormat="1" applyFont="1" applyBorder="1" applyAlignment="1" applyProtection="1">
      <alignment horizontal="distributed" vertical="center"/>
      <protection/>
    </xf>
    <xf numFmtId="49" fontId="27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7" fillId="0" borderId="0" xfId="20" applyNumberFormat="1" applyFont="1" applyBorder="1" applyAlignment="1" applyProtection="1" quotePrefix="1">
      <alignment horizontal="distributed"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7" fillId="0" borderId="5" xfId="20" applyFont="1" applyBorder="1" applyAlignment="1" applyProtection="1">
      <alignment horizontal="distributed" vertical="center"/>
      <protection/>
    </xf>
    <xf numFmtId="0" fontId="27" fillId="0" borderId="0" xfId="20" applyFont="1" applyAlignment="1" applyProtection="1" quotePrefix="1">
      <alignment horizontal="distributed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4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7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7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7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7" fillId="0" borderId="0" xfId="20" applyFont="1" applyProtection="1">
      <alignment/>
      <protection/>
    </xf>
    <xf numFmtId="0" fontId="24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7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3" xfId="21" applyFont="1" applyBorder="1" applyAlignment="1" applyProtection="1" quotePrefix="1">
      <alignment horizontal="center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18" fillId="0" borderId="3" xfId="2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15" xfId="21" applyFont="1" applyBorder="1" applyAlignment="1" applyProtection="1" quotePrefix="1">
      <alignment horizontal="center" vertical="center"/>
      <protection/>
    </xf>
    <xf numFmtId="0" fontId="18" fillId="0" borderId="16" xfId="21" applyFont="1" applyBorder="1" applyAlignment="1" applyProtection="1">
      <alignment horizontal="left" vertical="center"/>
      <protection/>
    </xf>
    <xf numFmtId="0" fontId="15" fillId="0" borderId="16" xfId="21" applyFont="1" applyBorder="1" applyAlignment="1" applyProtection="1">
      <alignment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15" xfId="21" applyFont="1" applyBorder="1" applyAlignment="1" applyProtection="1">
      <alignment horizontal="center" vertical="center"/>
      <protection/>
    </xf>
    <xf numFmtId="0" fontId="18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26" fillId="0" borderId="5" xfId="21" applyNumberFormat="1" applyFont="1" applyBorder="1" applyAlignment="1" applyProtection="1">
      <alignment horizontal="right" vertical="center"/>
      <protection/>
    </xf>
    <xf numFmtId="189" fontId="26" fillId="0" borderId="5" xfId="21" applyNumberFormat="1" applyFont="1" applyBorder="1" applyAlignment="1" applyProtection="1">
      <alignment horizontal="right" vertical="center"/>
      <protection/>
    </xf>
    <xf numFmtId="209" fontId="26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30" fillId="0" borderId="0" xfId="21" applyNumberFormat="1" applyFont="1" applyBorder="1" applyAlignment="1" applyProtection="1" quotePrefix="1">
      <alignment horizontal="left" vertical="center"/>
      <protection/>
    </xf>
    <xf numFmtId="49" fontId="28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5" xfId="21" applyNumberFormat="1" applyFont="1" applyBorder="1" applyAlignment="1" applyProtection="1" quotePrefix="1">
      <alignment horizontal="right" vertical="center"/>
      <protection/>
    </xf>
    <xf numFmtId="207" fontId="10" fillId="0" borderId="5" xfId="21" applyNumberFormat="1" applyFont="1" applyBorder="1" applyAlignment="1" applyProtection="1">
      <alignment horizontal="right" vertical="center"/>
      <protection/>
    </xf>
    <xf numFmtId="189" fontId="10" fillId="0" borderId="5" xfId="21" applyNumberFormat="1" applyFont="1" applyBorder="1" applyAlignment="1" applyProtection="1">
      <alignment horizontal="right" vertical="center"/>
      <protection/>
    </xf>
    <xf numFmtId="209" fontId="10" fillId="0" borderId="0" xfId="21" applyNumberFormat="1" applyFont="1" applyBorder="1" applyAlignment="1" applyProtection="1">
      <alignment horizontal="right" vertical="center"/>
      <protection/>
    </xf>
    <xf numFmtId="0" fontId="31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7" fillId="0" borderId="5" xfId="21" applyNumberFormat="1" applyFont="1" applyBorder="1" applyAlignment="1" applyProtection="1" quotePrefix="1">
      <alignment horizontal="right" vertical="center"/>
      <protection/>
    </xf>
    <xf numFmtId="207" fontId="10" fillId="0" borderId="5" xfId="21" applyNumberFormat="1" applyFont="1" applyBorder="1" applyAlignment="1" applyProtection="1">
      <alignment horizontal="right" vertical="center"/>
      <protection locked="0"/>
    </xf>
    <xf numFmtId="208" fontId="10" fillId="0" borderId="5" xfId="21" applyNumberFormat="1" applyFont="1" applyBorder="1" applyAlignment="1" applyProtection="1">
      <alignment horizontal="right" vertical="center"/>
      <protection/>
    </xf>
    <xf numFmtId="0" fontId="31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0" fillId="0" borderId="0" xfId="21" applyFont="1" applyBorder="1" applyAlignment="1" applyProtection="1">
      <alignment horizontal="justify" vertical="center"/>
      <protection/>
    </xf>
    <xf numFmtId="208" fontId="26" fillId="0" borderId="5" xfId="21" applyNumberFormat="1" applyFont="1" applyBorder="1" applyAlignment="1" applyProtection="1">
      <alignment horizontal="right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50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1" fillId="0" borderId="5" xfId="21" applyNumberFormat="1" applyFont="1" applyBorder="1" applyAlignment="1" applyProtection="1" quotePrefix="1">
      <alignment horizontal="right" vertical="center"/>
      <protection/>
    </xf>
    <xf numFmtId="0" fontId="17" fillId="0" borderId="5" xfId="21" applyFont="1" applyBorder="1" applyAlignment="1" applyProtection="1">
      <alignment horizontal="right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0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6" fillId="0" borderId="5" xfId="21" applyNumberFormat="1" applyFont="1" applyBorder="1" applyAlignment="1" applyProtection="1">
      <alignment horizontal="right" vertical="center"/>
      <protection locked="0"/>
    </xf>
    <xf numFmtId="0" fontId="18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1" fillId="0" borderId="0" xfId="21" applyNumberFormat="1" applyFont="1" applyBorder="1" applyAlignment="1" applyProtection="1">
      <alignment horizontal="left" vertical="center"/>
      <protection/>
    </xf>
    <xf numFmtId="0" fontId="28" fillId="0" borderId="0" xfId="21" applyFont="1" applyAlignment="1" applyProtection="1" quotePrefix="1">
      <alignment horizontal="distributed" vertical="center"/>
      <protection/>
    </xf>
    <xf numFmtId="0" fontId="27" fillId="0" borderId="7" xfId="21" applyFont="1" applyBorder="1" applyAlignment="1" applyProtection="1">
      <alignment vertical="center"/>
      <protection/>
    </xf>
    <xf numFmtId="0" fontId="17" fillId="0" borderId="7" xfId="21" applyFont="1" applyBorder="1" applyAlignment="1" applyProtection="1" quotePrefix="1">
      <alignment horizontal="left" vertical="center"/>
      <protection/>
    </xf>
    <xf numFmtId="0" fontId="17" fillId="0" borderId="7" xfId="21" applyFont="1" applyBorder="1" applyAlignment="1" applyProtection="1" quotePrefix="1">
      <alignment horizontal="right" vertical="center"/>
      <protection/>
    </xf>
    <xf numFmtId="49" fontId="17" fillId="0" borderId="8" xfId="21" applyNumberFormat="1" applyFont="1" applyBorder="1" applyAlignment="1" applyProtection="1" quotePrefix="1">
      <alignment horizontal="distributed" vertical="center"/>
      <protection/>
    </xf>
    <xf numFmtId="182" fontId="26" fillId="0" borderId="8" xfId="21" applyNumberFormat="1" applyFont="1" applyBorder="1" applyAlignment="1" applyProtection="1">
      <alignment vertical="center"/>
      <protection/>
    </xf>
    <xf numFmtId="207" fontId="26" fillId="0" borderId="8" xfId="21" applyNumberFormat="1" applyFont="1" applyBorder="1" applyAlignment="1" applyProtection="1">
      <alignment vertical="center"/>
      <protection/>
    </xf>
    <xf numFmtId="189" fontId="26" fillId="0" borderId="8" xfId="21" applyNumberFormat="1" applyFont="1" applyBorder="1" applyAlignment="1" applyProtection="1">
      <alignment vertical="center"/>
      <protection/>
    </xf>
    <xf numFmtId="180" fontId="26" fillId="0" borderId="7" xfId="21" applyNumberFormat="1" applyFont="1" applyBorder="1" applyAlignment="1" applyProtection="1">
      <alignment vertical="center"/>
      <protection/>
    </xf>
    <xf numFmtId="0" fontId="30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4" fillId="0" borderId="0" xfId="21" applyFont="1">
      <alignment/>
      <protection/>
    </xf>
    <xf numFmtId="0" fontId="47" fillId="0" borderId="0" xfId="21" applyFont="1">
      <alignment/>
      <protection/>
    </xf>
    <xf numFmtId="0" fontId="33" fillId="0" borderId="0" xfId="21" applyFont="1">
      <alignment/>
      <protection/>
    </xf>
    <xf numFmtId="0" fontId="27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4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right" vertical="center"/>
      <protection/>
    </xf>
    <xf numFmtId="0" fontId="57" fillId="0" borderId="0" xfId="22" applyFont="1" applyAlignment="1" applyProtection="1">
      <alignment vertical="center"/>
      <protection/>
    </xf>
    <xf numFmtId="41" fontId="58" fillId="0" borderId="0" xfId="24" applyFont="1" applyAlignment="1" applyProtection="1">
      <alignment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41" fontId="59" fillId="0" borderId="0" xfId="24" applyFont="1" applyAlignment="1" applyProtection="1">
      <alignment horizontal="centerContinuous" vertical="center"/>
      <protection/>
    </xf>
    <xf numFmtId="182" fontId="58" fillId="0" borderId="0" xfId="24" applyNumberFormat="1" applyFont="1" applyAlignment="1" applyProtection="1">
      <alignment horizontal="centerContinuous" vertical="center"/>
      <protection/>
    </xf>
    <xf numFmtId="183" fontId="58" fillId="0" borderId="0" xfId="24" applyNumberFormat="1" applyFont="1" applyAlignment="1" applyProtection="1" quotePrefix="1">
      <alignment horizontal="centerContinuous" vertical="center"/>
      <protection/>
    </xf>
    <xf numFmtId="0" fontId="60" fillId="0" borderId="0" xfId="22" applyFont="1" applyAlignment="1" applyProtection="1">
      <alignment horizontal="right"/>
      <protection/>
    </xf>
    <xf numFmtId="0" fontId="58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5" fillId="0" borderId="0" xfId="22" applyNumberFormat="1" applyFont="1" applyAlignment="1" applyProtection="1">
      <alignment horizontal="centerContinuous" vertical="center"/>
      <protection/>
    </xf>
    <xf numFmtId="183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25" fillId="0" borderId="0" xfId="22" applyFont="1" applyAlignment="1" applyProtection="1">
      <alignment horizontal="center" vertical="center"/>
      <protection/>
    </xf>
    <xf numFmtId="0" fontId="18" fillId="0" borderId="13" xfId="22" applyFont="1" applyBorder="1" applyAlignment="1" applyProtection="1" quotePrefix="1">
      <alignment horizontal="center" vertical="center"/>
      <protection/>
    </xf>
    <xf numFmtId="0" fontId="62" fillId="0" borderId="14" xfId="22" applyFont="1" applyBorder="1" applyAlignment="1" applyProtection="1" quotePrefix="1">
      <alignment vertical="center"/>
      <protection/>
    </xf>
    <xf numFmtId="182" fontId="18" fillId="0" borderId="2" xfId="22" applyNumberFormat="1" applyFont="1" applyBorder="1" applyAlignment="1" applyProtection="1">
      <alignment horizontal="centerContinuous" vertical="center"/>
      <protection/>
    </xf>
    <xf numFmtId="182" fontId="18" fillId="0" borderId="3" xfId="22" applyNumberFormat="1" applyFont="1" applyBorder="1" applyAlignment="1" applyProtection="1">
      <alignment horizontal="centerContinuous" vertical="center"/>
      <protection/>
    </xf>
    <xf numFmtId="183" fontId="18" fillId="0" borderId="2" xfId="22" applyNumberFormat="1" applyFont="1" applyBorder="1" applyAlignment="1" applyProtection="1">
      <alignment horizontal="centerContinuous" vertical="center"/>
      <protection/>
    </xf>
    <xf numFmtId="0" fontId="18" fillId="0" borderId="2" xfId="22" applyFont="1" applyBorder="1" applyAlignment="1" applyProtection="1">
      <alignment horizontal="centerContinuous" vertical="center"/>
      <protection/>
    </xf>
    <xf numFmtId="0" fontId="17" fillId="3" borderId="17" xfId="22" applyFont="1" applyFill="1" applyBorder="1" applyAlignment="1" applyProtection="1">
      <alignment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62" fillId="3" borderId="18" xfId="22" applyFont="1" applyFill="1" applyBorder="1" applyAlignment="1" applyProtection="1">
      <alignment vertical="center"/>
      <protection/>
    </xf>
    <xf numFmtId="0" fontId="25" fillId="4" borderId="19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15" xfId="22" applyFont="1" applyBorder="1" applyAlignment="1" applyProtection="1" quotePrefix="1">
      <alignment horizontal="center" vertical="center"/>
      <protection/>
    </xf>
    <xf numFmtId="0" fontId="62" fillId="0" borderId="16" xfId="22" applyFont="1" applyBorder="1" applyAlignment="1" applyProtection="1">
      <alignment horizontal="left" vertical="center"/>
      <protection/>
    </xf>
    <xf numFmtId="182" fontId="18" fillId="0" borderId="16" xfId="22" applyNumberFormat="1" applyFont="1" applyBorder="1" applyAlignment="1" applyProtection="1" quotePrefix="1">
      <alignment horizontal="center" vertical="center"/>
      <protection/>
    </xf>
    <xf numFmtId="182" fontId="18" fillId="0" borderId="16" xfId="22" applyNumberFormat="1" applyFont="1" applyBorder="1" applyAlignment="1" applyProtection="1">
      <alignment horizontal="center" vertical="center"/>
      <protection/>
    </xf>
    <xf numFmtId="0" fontId="18" fillId="0" borderId="15" xfId="22" applyFont="1" applyBorder="1" applyAlignment="1" applyProtection="1">
      <alignment horizontal="center" vertical="center"/>
      <protection/>
    </xf>
    <xf numFmtId="0" fontId="17" fillId="3" borderId="15" xfId="22" applyFont="1" applyFill="1" applyBorder="1" applyAlignment="1" applyProtection="1">
      <alignment vertical="center"/>
      <protection/>
    </xf>
    <xf numFmtId="0" fontId="18" fillId="3" borderId="15" xfId="22" applyFont="1" applyFill="1" applyBorder="1" applyAlignment="1" applyProtection="1" quotePrefix="1">
      <alignment horizontal="left" vertical="center"/>
      <protection/>
    </xf>
    <xf numFmtId="0" fontId="62" fillId="3" borderId="16" xfId="22" applyFont="1" applyFill="1" applyBorder="1" applyAlignment="1" applyProtection="1">
      <alignment horizontal="left" vertical="center"/>
      <protection/>
    </xf>
    <xf numFmtId="0" fontId="63" fillId="4" borderId="20" xfId="22" applyFont="1" applyFill="1" applyBorder="1" applyAlignment="1" applyProtection="1">
      <alignment horizontal="center" vertical="center"/>
      <protection/>
    </xf>
    <xf numFmtId="0" fontId="30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 quotePrefix="1">
      <alignment horizontal="left" vertical="center"/>
      <protection/>
    </xf>
    <xf numFmtId="0" fontId="54" fillId="0" borderId="5" xfId="22" applyFont="1" applyBorder="1" applyAlignment="1" applyProtection="1">
      <alignment horizontal="left" vertical="center"/>
      <protection/>
    </xf>
    <xf numFmtId="182" fontId="64" fillId="0" borderId="5" xfId="22" applyNumberFormat="1" applyFont="1" applyBorder="1" applyAlignment="1" applyProtection="1" quotePrefix="1">
      <alignment horizontal="center" vertical="center"/>
      <protection/>
    </xf>
    <xf numFmtId="182" fontId="64" fillId="0" borderId="5" xfId="22" applyNumberFormat="1" applyFont="1" applyBorder="1" applyAlignment="1" applyProtection="1">
      <alignment horizontal="center" vertical="center"/>
      <protection/>
    </xf>
    <xf numFmtId="0" fontId="64" fillId="0" borderId="0" xfId="22" applyFont="1" applyBorder="1" applyAlignment="1" applyProtection="1">
      <alignment horizontal="center" vertical="center"/>
      <protection/>
    </xf>
    <xf numFmtId="0" fontId="30" fillId="3" borderId="0" xfId="22" applyFont="1" applyFill="1" applyBorder="1" applyAlignment="1" applyProtection="1">
      <alignment vertical="center"/>
      <protection/>
    </xf>
    <xf numFmtId="0" fontId="64" fillId="3" borderId="0" xfId="22" applyFont="1" applyFill="1" applyBorder="1" applyAlignment="1" applyProtection="1" quotePrefix="1">
      <alignment horizontal="left" vertical="center"/>
      <protection/>
    </xf>
    <xf numFmtId="0" fontId="54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25" fillId="0" borderId="0" xfId="22" applyFont="1" applyAlignment="1" applyProtection="1">
      <alignment horizontal="center" vertical="center"/>
      <protection/>
    </xf>
    <xf numFmtId="0" fontId="65" fillId="0" borderId="5" xfId="22" applyFont="1" applyBorder="1" applyAlignment="1" applyProtection="1">
      <alignment horizontal="right" vertical="center"/>
      <protection/>
    </xf>
    <xf numFmtId="207" fontId="26" fillId="0" borderId="5" xfId="22" applyNumberFormat="1" applyFont="1" applyBorder="1" applyAlignment="1" applyProtection="1">
      <alignment horizontal="right" vertical="center"/>
      <protection/>
    </xf>
    <xf numFmtId="208" fontId="26" fillId="0" borderId="5" xfId="22" applyNumberFormat="1" applyFont="1" applyBorder="1" applyAlignment="1" applyProtection="1">
      <alignment horizontal="right" vertical="center"/>
      <protection/>
    </xf>
    <xf numFmtId="209" fontId="26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65" fillId="3" borderId="0" xfId="22" applyFont="1" applyFill="1" applyBorder="1" applyAlignment="1" applyProtection="1">
      <alignment vertical="center"/>
      <protection/>
    </xf>
    <xf numFmtId="0" fontId="65" fillId="3" borderId="5" xfId="22" applyFont="1" applyFill="1" applyBorder="1" applyAlignment="1" applyProtection="1">
      <alignment vertical="center"/>
      <protection/>
    </xf>
    <xf numFmtId="0" fontId="25" fillId="4" borderId="21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33" fillId="0" borderId="0" xfId="22" applyFont="1" applyBorder="1" applyAlignment="1" applyProtection="1">
      <alignment horizontal="distributed" vertical="center"/>
      <protection/>
    </xf>
    <xf numFmtId="0" fontId="33" fillId="0" borderId="5" xfId="22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33" fillId="3" borderId="0" xfId="22" applyFont="1" applyFill="1" applyBorder="1" applyAlignment="1" applyProtection="1">
      <alignment horizontal="distributed" vertical="center"/>
      <protection/>
    </xf>
    <xf numFmtId="0" fontId="33" fillId="3" borderId="5" xfId="22" applyFont="1" applyFill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3" fillId="0" borderId="5" xfId="22" applyFont="1" applyBorder="1" applyAlignment="1" applyProtection="1" quotePrefix="1">
      <alignment horizontal="right" vertical="center"/>
      <protection/>
    </xf>
    <xf numFmtId="0" fontId="33" fillId="3" borderId="5" xfId="22" applyFont="1" applyFill="1" applyBorder="1" applyAlignment="1" applyProtection="1" quotePrefix="1">
      <alignment horizontal="distributed" vertical="center"/>
      <protection/>
    </xf>
    <xf numFmtId="0" fontId="25" fillId="4" borderId="21" xfId="22" applyFont="1" applyFill="1" applyBorder="1" applyAlignment="1" applyProtection="1">
      <alignment horizontal="center"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28" fillId="0" borderId="5" xfId="22" applyFont="1" applyBorder="1" applyAlignment="1" applyProtection="1" quotePrefix="1">
      <alignment horizontal="right" vertical="center"/>
      <protection/>
    </xf>
    <xf numFmtId="207" fontId="10" fillId="0" borderId="5" xfId="22" applyNumberFormat="1" applyFont="1" applyBorder="1" applyAlignment="1" applyProtection="1">
      <alignment horizontal="right" vertical="center"/>
      <protection locked="0"/>
    </xf>
    <xf numFmtId="207" fontId="10" fillId="0" borderId="5" xfId="22" applyNumberFormat="1" applyFont="1" applyBorder="1" applyAlignment="1" applyProtection="1">
      <alignment horizontal="right" vertical="center"/>
      <protection/>
    </xf>
    <xf numFmtId="208" fontId="10" fillId="0" borderId="5" xfId="22" applyNumberFormat="1" applyFont="1" applyBorder="1" applyAlignment="1" applyProtection="1">
      <alignment horizontal="right" vertical="center"/>
      <protection/>
    </xf>
    <xf numFmtId="209" fontId="10" fillId="0" borderId="0" xfId="22" applyNumberFormat="1" applyFont="1" applyBorder="1" applyAlignment="1" applyProtection="1">
      <alignment horizontal="right" vertical="center"/>
      <protection/>
    </xf>
    <xf numFmtId="184" fontId="30" fillId="3" borderId="0" xfId="22" applyNumberFormat="1" applyFont="1" applyFill="1" applyBorder="1" applyAlignment="1" applyProtection="1">
      <alignment horizontal="center" vertical="center"/>
      <protection/>
    </xf>
    <xf numFmtId="0" fontId="28" fillId="3" borderId="0" xfId="22" applyFont="1" applyFill="1" applyBorder="1" applyAlignment="1" applyProtection="1">
      <alignment horizontal="distributed" vertical="center"/>
      <protection/>
    </xf>
    <xf numFmtId="0" fontId="28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30" fillId="0" borderId="0" xfId="22" applyFont="1" applyBorder="1" applyAlignment="1" applyProtection="1" quotePrefix="1">
      <alignment horizontal="left" vertical="center"/>
      <protection/>
    </xf>
    <xf numFmtId="0" fontId="28" fillId="0" borderId="0" xfId="22" applyFont="1" applyBorder="1" applyAlignment="1" applyProtection="1">
      <alignment horizontal="distributed" vertical="center"/>
      <protection/>
    </xf>
    <xf numFmtId="0" fontId="30" fillId="3" borderId="0" xfId="22" applyFont="1" applyFill="1" applyBorder="1" applyAlignment="1" applyProtection="1" quotePrefix="1">
      <alignment horizontal="left" vertical="center"/>
      <protection/>
    </xf>
    <xf numFmtId="0" fontId="30" fillId="0" borderId="0" xfId="22" applyFont="1" applyAlignment="1" applyProtection="1">
      <alignment vertical="center"/>
      <protection/>
    </xf>
    <xf numFmtId="0" fontId="28" fillId="0" borderId="5" xfId="22" applyFont="1" applyBorder="1" applyAlignment="1" applyProtection="1">
      <alignment horizontal="right" vertical="center"/>
      <protection/>
    </xf>
    <xf numFmtId="0" fontId="28" fillId="3" borderId="5" xfId="22" applyFont="1" applyFill="1" applyBorder="1" applyAlignment="1" applyProtection="1">
      <alignment vertical="center"/>
      <protection/>
    </xf>
    <xf numFmtId="0" fontId="27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0" fillId="0" borderId="0" xfId="22" applyFont="1" applyAlignment="1" applyProtection="1">
      <alignment vertical="center"/>
      <protection/>
    </xf>
    <xf numFmtId="41" fontId="71" fillId="0" borderId="0" xfId="24" applyFont="1" applyAlignment="1" applyProtection="1">
      <alignment vertical="center"/>
      <protection/>
    </xf>
    <xf numFmtId="184" fontId="30" fillId="0" borderId="0" xfId="22" applyNumberFormat="1" applyFont="1" applyBorder="1" applyAlignment="1" applyProtection="1" quotePrefix="1">
      <alignment horizontal="center" vertical="center"/>
      <protection/>
    </xf>
    <xf numFmtId="184" fontId="3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184" fontId="30" fillId="0" borderId="0" xfId="22" applyNumberFormat="1" applyFont="1" applyBorder="1" applyAlignment="1" applyProtection="1">
      <alignment horizontal="center" vertical="center"/>
      <protection/>
    </xf>
    <xf numFmtId="0" fontId="30" fillId="0" borderId="0" xfId="22" applyFont="1" applyBorder="1" applyAlignment="1" applyProtection="1">
      <alignment horizontal="distributed" vertical="center" wrapText="1"/>
      <protection/>
    </xf>
    <xf numFmtId="0" fontId="67" fillId="0" borderId="0" xfId="22" applyFont="1" applyAlignment="1" applyProtection="1">
      <alignment vertical="center"/>
      <protection/>
    </xf>
    <xf numFmtId="0" fontId="18" fillId="0" borderId="7" xfId="22" applyFont="1" applyBorder="1" applyAlignment="1" applyProtection="1" quotePrefix="1">
      <alignment horizontal="center" vertical="center"/>
      <protection/>
    </xf>
    <xf numFmtId="0" fontId="25" fillId="0" borderId="7" xfId="22" applyFont="1" applyBorder="1" applyAlignment="1" applyProtection="1">
      <alignment horizontal="center" vertical="center"/>
      <protection/>
    </xf>
    <xf numFmtId="0" fontId="65" fillId="0" borderId="8" xfId="22" applyFont="1" applyBorder="1" applyAlignment="1" applyProtection="1">
      <alignment horizontal="right" vertical="center"/>
      <protection/>
    </xf>
    <xf numFmtId="207" fontId="26" fillId="0" borderId="8" xfId="22" applyNumberFormat="1" applyFont="1" applyBorder="1" applyAlignment="1" applyProtection="1">
      <alignment horizontal="right" vertical="center"/>
      <protection/>
    </xf>
    <xf numFmtId="208" fontId="26" fillId="0" borderId="8" xfId="22" applyNumberFormat="1" applyFont="1" applyBorder="1" applyAlignment="1" applyProtection="1">
      <alignment horizontal="right" vertical="center"/>
      <protection/>
    </xf>
    <xf numFmtId="209" fontId="26" fillId="0" borderId="7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8" fillId="0" borderId="0" xfId="22" applyFont="1" applyBorder="1" applyAlignment="1" applyProtection="1">
      <alignment horizontal="left" vertical="center" wrapText="1"/>
      <protection locked="0"/>
    </xf>
    <xf numFmtId="0" fontId="27" fillId="3" borderId="0" xfId="22" applyFont="1" applyFill="1" applyAlignment="1" applyProtection="1">
      <alignment vertical="center"/>
      <protection/>
    </xf>
    <xf numFmtId="0" fontId="72" fillId="3" borderId="0" xfId="22" applyFont="1" applyFill="1" applyAlignment="1" applyProtection="1">
      <alignment vertical="center"/>
      <protection/>
    </xf>
    <xf numFmtId="0" fontId="72" fillId="0" borderId="21" xfId="22" applyFont="1" applyBorder="1" applyAlignment="1" applyProtection="1">
      <alignment horizontal="center" vertical="center"/>
      <protection/>
    </xf>
    <xf numFmtId="0" fontId="72" fillId="0" borderId="0" xfId="22" applyFont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 wrapText="1"/>
      <protection locked="0"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82" fontId="12" fillId="0" borderId="0" xfId="22" applyNumberFormat="1" applyFont="1" applyAlignment="1" applyProtection="1">
      <alignment horizontal="centerContinuous" vertical="center"/>
      <protection/>
    </xf>
    <xf numFmtId="183" fontId="12" fillId="0" borderId="0" xfId="22" applyNumberFormat="1" applyFont="1" applyAlignment="1" applyProtection="1">
      <alignment horizontal="centerContinuous" vertical="center"/>
      <protection/>
    </xf>
    <xf numFmtId="0" fontId="73" fillId="0" borderId="0" xfId="22" applyFont="1" applyAlignment="1" applyProtection="1">
      <alignment horizontal="right" vertical="center"/>
      <protection/>
    </xf>
    <xf numFmtId="0" fontId="7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4" fillId="0" borderId="21" xfId="22" applyFont="1" applyBorder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horizontal="left"/>
      <protection/>
    </xf>
    <xf numFmtId="0" fontId="75" fillId="3" borderId="0" xfId="22" applyFont="1" applyFill="1" applyAlignment="1" applyProtection="1">
      <alignment horizontal="left" vertical="center"/>
      <protection/>
    </xf>
    <xf numFmtId="41" fontId="58" fillId="3" borderId="0" xfId="24" applyFont="1" applyFill="1" applyAlignment="1" applyProtection="1">
      <alignment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41" fontId="59" fillId="3" borderId="0" xfId="24" applyFont="1" applyFill="1" applyAlignment="1" applyProtection="1">
      <alignment horizontal="centerContinuous" vertical="center"/>
      <protection/>
    </xf>
    <xf numFmtId="0" fontId="61" fillId="0" borderId="21" xfId="22" applyFont="1" applyBorder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76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25" fillId="0" borderId="21" xfId="22" applyFont="1" applyBorder="1" applyAlignment="1" applyProtection="1">
      <alignment horizontal="center" vertical="center"/>
      <protection/>
    </xf>
    <xf numFmtId="0" fontId="62" fillId="0" borderId="14" xfId="22" applyFont="1" applyBorder="1" applyAlignment="1" applyProtection="1">
      <alignment vertical="center"/>
      <protection/>
    </xf>
    <xf numFmtId="0" fontId="25" fillId="4" borderId="20" xfId="22" applyFont="1" applyFill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65" fillId="0" borderId="5" xfId="22" applyFont="1" applyBorder="1" applyAlignment="1" applyProtection="1">
      <alignment vertical="center"/>
      <protection/>
    </xf>
    <xf numFmtId="0" fontId="33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3" fillId="0" borderId="0" xfId="22" applyFont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33" fillId="3" borderId="0" xfId="22" applyFont="1" applyFill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28" fillId="0" borderId="0" xfId="22" applyFont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28" fillId="3" borderId="0" xfId="22" applyFont="1" applyFill="1" applyBorder="1" applyAlignment="1" applyProtection="1" quotePrefix="1">
      <alignment horizontal="distributed" vertical="center"/>
      <protection/>
    </xf>
    <xf numFmtId="0" fontId="28" fillId="0" borderId="5" xfId="22" applyFont="1" applyBorder="1" applyAlignment="1" applyProtection="1">
      <alignment vertical="center"/>
      <protection/>
    </xf>
    <xf numFmtId="0" fontId="33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32" fillId="3" borderId="0" xfId="22" applyFont="1" applyFill="1" applyBorder="1" applyAlignment="1" applyProtection="1">
      <alignment vertical="center"/>
      <protection/>
    </xf>
    <xf numFmtId="49" fontId="31" fillId="3" borderId="0" xfId="22" applyNumberFormat="1" applyFont="1" applyFill="1" applyBorder="1" applyAlignment="1" applyProtection="1">
      <alignment horizontal="left"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17" fillId="0" borderId="7" xfId="22" applyFont="1" applyBorder="1" applyAlignment="1" applyProtection="1" quotePrefix="1">
      <alignment horizontal="right" vertical="center"/>
      <protection/>
    </xf>
    <xf numFmtId="0" fontId="18" fillId="0" borderId="7" xfId="22" applyFont="1" applyBorder="1" applyAlignment="1" applyProtection="1" quotePrefix="1">
      <alignment horizontal="left" vertical="center"/>
      <protection/>
    </xf>
    <xf numFmtId="0" fontId="65" fillId="0" borderId="7" xfId="22" applyFont="1" applyBorder="1" applyAlignment="1" applyProtection="1">
      <alignment vertical="center"/>
      <protection/>
    </xf>
    <xf numFmtId="0" fontId="65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2" fillId="0" borderId="0" xfId="22" applyFont="1" applyAlignment="1">
      <alignment vertical="center"/>
      <protection/>
    </xf>
    <xf numFmtId="182" fontId="67" fillId="0" borderId="0" xfId="22" applyNumberFormat="1" applyFont="1" applyAlignment="1">
      <alignment vertical="center"/>
      <protection/>
    </xf>
    <xf numFmtId="182" fontId="80" fillId="0" borderId="0" xfId="22" applyNumberFormat="1" applyFont="1" applyAlignment="1">
      <alignment vertical="center"/>
      <protection/>
    </xf>
    <xf numFmtId="183" fontId="67" fillId="0" borderId="0" xfId="22" applyNumberFormat="1" applyFont="1" applyAlignment="1">
      <alignment vertical="center"/>
      <protection/>
    </xf>
    <xf numFmtId="0" fontId="67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2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2" fillId="0" borderId="0" xfId="22" applyFont="1">
      <alignment/>
      <protection/>
    </xf>
    <xf numFmtId="182" fontId="67" fillId="0" borderId="0" xfId="22" applyNumberFormat="1" applyFont="1">
      <alignment/>
      <protection/>
    </xf>
    <xf numFmtId="182" fontId="80" fillId="0" borderId="0" xfId="22" applyNumberFormat="1" applyFont="1">
      <alignment/>
      <protection/>
    </xf>
    <xf numFmtId="183" fontId="67" fillId="0" borderId="0" xfId="22" applyNumberFormat="1" applyFont="1">
      <alignment/>
      <protection/>
    </xf>
    <xf numFmtId="0" fontId="67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2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1"/>
  <dimension ref="A1:M55"/>
  <sheetViews>
    <sheetView showGridLines="0" workbookViewId="0" topLeftCell="A1">
      <pane xSplit="4" ySplit="5" topLeftCell="G39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35105464000</v>
      </c>
      <c r="F7" s="42">
        <f>IF(E$7=0,0,E7/E$7*100)</f>
        <v>100</v>
      </c>
      <c r="G7" s="42">
        <f>SUM(G9:G18)</f>
        <v>34679374850</v>
      </c>
      <c r="H7" s="43">
        <f>IF(G$7=0,0,G7/G$7*100)</f>
        <v>100</v>
      </c>
      <c r="I7" s="44">
        <f>SUM(I9:I18)</f>
        <v>0</v>
      </c>
      <c r="J7" s="42">
        <f>SUM(J9:J18)</f>
        <v>34679374850</v>
      </c>
      <c r="K7" s="42">
        <f>IF(J$7=0,0,J7/J$7*100)</f>
        <v>100</v>
      </c>
      <c r="L7" s="44">
        <f>SUM(L9:L18)</f>
        <v>-426089150</v>
      </c>
      <c r="M7" s="45">
        <f>IF(E7=0,0,(L7/E7)*100)</f>
        <v>-1.21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3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3">
        <f t="shared" si="5"/>
        <v>0</v>
      </c>
    </row>
    <row r="14" spans="1:13" s="2" customFormat="1" ht="17.25" customHeight="1">
      <c r="A14" s="46"/>
      <c r="B14" s="54" t="s">
        <v>13</v>
      </c>
      <c r="C14" s="55"/>
      <c r="D14" s="49"/>
      <c r="E14" s="56">
        <v>31255489000</v>
      </c>
      <c r="F14" s="50">
        <f t="shared" si="0"/>
        <v>89.03</v>
      </c>
      <c r="G14" s="56">
        <v>30828749850</v>
      </c>
      <c r="H14" s="51">
        <f t="shared" si="1"/>
        <v>88.9</v>
      </c>
      <c r="I14" s="57"/>
      <c r="J14" s="50">
        <f t="shared" si="2"/>
        <v>30828749850</v>
      </c>
      <c r="K14" s="50">
        <f t="shared" si="3"/>
        <v>88.9</v>
      </c>
      <c r="L14" s="52">
        <f t="shared" si="4"/>
        <v>-426739150</v>
      </c>
      <c r="M14" s="53">
        <f t="shared" si="5"/>
        <v>-1.37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>
        <v>3849975000</v>
      </c>
      <c r="F18" s="50">
        <f t="shared" si="0"/>
        <v>10.97</v>
      </c>
      <c r="G18" s="56">
        <v>3850625000</v>
      </c>
      <c r="H18" s="51">
        <f t="shared" si="1"/>
        <v>11.1</v>
      </c>
      <c r="I18" s="57"/>
      <c r="J18" s="50">
        <f t="shared" si="2"/>
        <v>3850625000</v>
      </c>
      <c r="K18" s="50">
        <f t="shared" si="3"/>
        <v>11.1</v>
      </c>
      <c r="L18" s="52">
        <f t="shared" si="4"/>
        <v>650000</v>
      </c>
      <c r="M18" s="53">
        <f t="shared" si="5"/>
        <v>0.02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35560247000</v>
      </c>
      <c r="F20" s="42">
        <f>IF(E$7=0,0,E20/E$7*100)</f>
        <v>101.3</v>
      </c>
      <c r="G20" s="42">
        <f>SUM(G22:G34)</f>
        <v>36411117798</v>
      </c>
      <c r="H20" s="43">
        <f>IF(G$7=0,0,G20/G$7*100)</f>
        <v>104.99</v>
      </c>
      <c r="I20" s="44">
        <f>SUM(I22:I34)</f>
        <v>-1570755</v>
      </c>
      <c r="J20" s="42">
        <f>SUM(J22:J34)</f>
        <v>36409547043</v>
      </c>
      <c r="K20" s="42">
        <f>IF(J$7=0,0,J20/J$7*100)</f>
        <v>104.99</v>
      </c>
      <c r="L20" s="44">
        <f>SUM(L22:L34)</f>
        <v>849300043</v>
      </c>
      <c r="M20" s="45">
        <f>IF(E20=0,0,(L20/E20)*100)</f>
        <v>2.39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3">
        <f t="shared" si="11"/>
        <v>0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3">
        <f t="shared" si="11"/>
        <v>0</v>
      </c>
    </row>
    <row r="27" spans="1:13" s="2" customFormat="1" ht="17.25" customHeight="1">
      <c r="A27" s="46"/>
      <c r="B27" s="54" t="s">
        <v>24</v>
      </c>
      <c r="C27" s="55"/>
      <c r="D27" s="49"/>
      <c r="E27" s="56">
        <v>30071350000</v>
      </c>
      <c r="F27" s="50">
        <f t="shared" si="6"/>
        <v>85.66</v>
      </c>
      <c r="G27" s="56">
        <v>31027721669</v>
      </c>
      <c r="H27" s="51">
        <f t="shared" si="7"/>
        <v>89.47</v>
      </c>
      <c r="I27" s="57">
        <v>-1173134</v>
      </c>
      <c r="J27" s="50">
        <f t="shared" si="8"/>
        <v>31026548535</v>
      </c>
      <c r="K27" s="50">
        <f t="shared" si="9"/>
        <v>89.47</v>
      </c>
      <c r="L27" s="52">
        <f t="shared" si="10"/>
        <v>955198535</v>
      </c>
      <c r="M27" s="53">
        <f t="shared" si="11"/>
        <v>3.18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2">
        <f t="shared" si="10"/>
        <v>0</v>
      </c>
      <c r="M30" s="53">
        <f t="shared" si="11"/>
        <v>0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2491283000</v>
      </c>
      <c r="F31" s="50">
        <f t="shared" si="6"/>
        <v>7.1</v>
      </c>
      <c r="G31" s="56">
        <v>2418107524</v>
      </c>
      <c r="H31" s="51">
        <f t="shared" si="7"/>
        <v>6.97</v>
      </c>
      <c r="I31" s="57">
        <v>-397621</v>
      </c>
      <c r="J31" s="50">
        <f t="shared" si="8"/>
        <v>2417709903</v>
      </c>
      <c r="K31" s="50">
        <f t="shared" si="9"/>
        <v>6.97</v>
      </c>
      <c r="L31" s="52">
        <f t="shared" si="10"/>
        <v>-73573097</v>
      </c>
      <c r="M31" s="53">
        <f t="shared" si="11"/>
        <v>-2.95</v>
      </c>
    </row>
    <row r="32" spans="1:13" s="2" customFormat="1" ht="17.25" customHeight="1">
      <c r="A32" s="46"/>
      <c r="B32" s="54" t="s">
        <v>29</v>
      </c>
      <c r="C32" s="55"/>
      <c r="D32" s="49"/>
      <c r="E32" s="56">
        <v>2972515000</v>
      </c>
      <c r="F32" s="50">
        <f t="shared" si="6"/>
        <v>8.47</v>
      </c>
      <c r="G32" s="56">
        <v>2962395087</v>
      </c>
      <c r="H32" s="51">
        <f t="shared" si="7"/>
        <v>8.54</v>
      </c>
      <c r="I32" s="57"/>
      <c r="J32" s="50">
        <f t="shared" si="8"/>
        <v>2962395087</v>
      </c>
      <c r="K32" s="50">
        <f t="shared" si="9"/>
        <v>8.54</v>
      </c>
      <c r="L32" s="52">
        <f t="shared" si="10"/>
        <v>-10119913</v>
      </c>
      <c r="M32" s="53">
        <f t="shared" si="11"/>
        <v>-0.34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>
        <v>25099000</v>
      </c>
      <c r="F34" s="50">
        <f t="shared" si="6"/>
        <v>0.07</v>
      </c>
      <c r="G34" s="56">
        <v>2893518</v>
      </c>
      <c r="H34" s="51">
        <f t="shared" si="7"/>
        <v>0.01</v>
      </c>
      <c r="I34" s="57"/>
      <c r="J34" s="50">
        <f t="shared" si="8"/>
        <v>2893518</v>
      </c>
      <c r="K34" s="50">
        <f t="shared" si="9"/>
        <v>0.01</v>
      </c>
      <c r="L34" s="52">
        <f t="shared" si="10"/>
        <v>-22205482</v>
      </c>
      <c r="M34" s="53">
        <f t="shared" si="11"/>
        <v>-88.47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-454783000</v>
      </c>
      <c r="F36" s="42">
        <f>IF(E$7=0,0,E36/E$7*100)</f>
        <v>-1.3</v>
      </c>
      <c r="G36" s="42">
        <f>G7-G20</f>
        <v>-1731742948</v>
      </c>
      <c r="H36" s="43">
        <f>IF(G$7=0,0,G36/G$7*100)</f>
        <v>-4.99</v>
      </c>
      <c r="I36" s="44">
        <f>I7-I20</f>
        <v>1570755</v>
      </c>
      <c r="J36" s="42">
        <f>J7-J20</f>
        <v>-1730172193</v>
      </c>
      <c r="K36" s="42">
        <f>IF(J$7=0,0,J36/J$7*100)</f>
        <v>-4.99</v>
      </c>
      <c r="L36" s="44">
        <f>L7-L20</f>
        <v>-1275389193</v>
      </c>
      <c r="M36" s="45">
        <f>IF(E36=0,0,(L36/E36)*100)</f>
        <v>280.44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1107971000</v>
      </c>
      <c r="F38" s="42">
        <f>IF(E$7=0,0,E38/E$7*100)</f>
        <v>3.16</v>
      </c>
      <c r="G38" s="42">
        <f>SUM(G40:G41)</f>
        <v>2253549109</v>
      </c>
      <c r="H38" s="43">
        <f>IF(G$7=0,0,G38/G$7*100)</f>
        <v>6.5</v>
      </c>
      <c r="I38" s="44">
        <f>SUM(I40:I41)</f>
        <v>-131084</v>
      </c>
      <c r="J38" s="42">
        <f>SUM(J40:J41)</f>
        <v>2253418025</v>
      </c>
      <c r="K38" s="42">
        <f>IF(J$7=0,0,J38/J$7*100)</f>
        <v>6.5</v>
      </c>
      <c r="L38" s="44">
        <f>SUM(L40:L41)</f>
        <v>1145447025</v>
      </c>
      <c r="M38" s="45">
        <f>IF(E38=0,0,(L38/E38)*100)</f>
        <v>103.38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229488000</v>
      </c>
      <c r="F40" s="50">
        <f>IF(E$7=0,0,E40/E$7*100)</f>
        <v>0.65</v>
      </c>
      <c r="G40" s="56">
        <v>201120592</v>
      </c>
      <c r="H40" s="51">
        <f>IF(G$7=0,0,G40/G$7*100)</f>
        <v>0.58</v>
      </c>
      <c r="I40" s="57"/>
      <c r="J40" s="50">
        <f>G40+I40</f>
        <v>201120592</v>
      </c>
      <c r="K40" s="50">
        <f>IF(J$7=0,0,J40/J$7*100)</f>
        <v>0.58</v>
      </c>
      <c r="L40" s="52">
        <f>J40-E40</f>
        <v>-28367408</v>
      </c>
      <c r="M40" s="53">
        <f>IF(E40=0,0,(L40/E40)*100)</f>
        <v>-12.36</v>
      </c>
    </row>
    <row r="41" spans="1:13" s="2" customFormat="1" ht="17.25" customHeight="1">
      <c r="A41" s="46"/>
      <c r="B41" s="54" t="s">
        <v>34</v>
      </c>
      <c r="C41" s="55"/>
      <c r="D41" s="49"/>
      <c r="E41" s="56">
        <v>878483000</v>
      </c>
      <c r="F41" s="50">
        <f>IF(E$7=0,0,E41/E$7*100)</f>
        <v>2.5</v>
      </c>
      <c r="G41" s="56">
        <v>2052428517</v>
      </c>
      <c r="H41" s="51">
        <f>IF(G$7=0,0,G41/G$7*100)</f>
        <v>5.92</v>
      </c>
      <c r="I41" s="57">
        <v>-131084</v>
      </c>
      <c r="J41" s="50">
        <f>G41+I41</f>
        <v>2052297433</v>
      </c>
      <c r="K41" s="50">
        <f>IF(J$7=0,0,J41/J$7*100)</f>
        <v>5.92</v>
      </c>
      <c r="L41" s="52">
        <f>J41-E41</f>
        <v>1173814433</v>
      </c>
      <c r="M41" s="53">
        <f>IF(E41=0,0,(L41/E41)*100)</f>
        <v>133.62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265500000</v>
      </c>
      <c r="F43" s="42">
        <f>IF(E$7=0,0,E43/E$7*100)</f>
        <v>0.76</v>
      </c>
      <c r="G43" s="42">
        <f>SUM(G45:G46)</f>
        <v>804996898</v>
      </c>
      <c r="H43" s="43">
        <f>IF(G$7=0,0,G43/G$7*100)</f>
        <v>2.32</v>
      </c>
      <c r="I43" s="44">
        <f>SUM(I45:I46)</f>
        <v>-4481076</v>
      </c>
      <c r="J43" s="42">
        <f>SUM(J45:J46)</f>
        <v>800515822</v>
      </c>
      <c r="K43" s="42">
        <f>IF(J$7=0,0,J43/J$7*100)</f>
        <v>2.31</v>
      </c>
      <c r="L43" s="44">
        <f>SUM(L45:L46)</f>
        <v>535015822</v>
      </c>
      <c r="M43" s="45">
        <f>IF(E43=0,0,(L43/E43)*100)</f>
        <v>201.51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>
        <v>265500000</v>
      </c>
      <c r="F46" s="50">
        <f>IF(E$7=0,0,E46/E$7*100)</f>
        <v>0.76</v>
      </c>
      <c r="G46" s="56">
        <v>804996898</v>
      </c>
      <c r="H46" s="51">
        <f>IF(G$7=0,0,G46/G$7*100)</f>
        <v>2.32</v>
      </c>
      <c r="I46" s="57">
        <v>-4481076</v>
      </c>
      <c r="J46" s="50">
        <f>G46+I46</f>
        <v>800515822</v>
      </c>
      <c r="K46" s="50">
        <f>IF(J$7=0,0,J46/J$7*100)</f>
        <v>2.31</v>
      </c>
      <c r="L46" s="52">
        <f>J46-E46</f>
        <v>535015822</v>
      </c>
      <c r="M46" s="53">
        <f>IF(E46=0,0,(L46/E46)*100)</f>
        <v>201.51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842471000</v>
      </c>
      <c r="F49" s="42">
        <f>IF(E$7=0,0,E49/E$7*100)</f>
        <v>2.4</v>
      </c>
      <c r="G49" s="42">
        <f>G38-G43</f>
        <v>1448552211</v>
      </c>
      <c r="H49" s="43">
        <f>IF(G$7=0,0,G49/G$7*100)</f>
        <v>4.18</v>
      </c>
      <c r="I49" s="44">
        <f>I38-I43</f>
        <v>4349992</v>
      </c>
      <c r="J49" s="42">
        <f>J38-J43</f>
        <v>1452902203</v>
      </c>
      <c r="K49" s="42">
        <f>IF(J$7=0,0,J49/J$7*100)</f>
        <v>4.19</v>
      </c>
      <c r="L49" s="44">
        <f>L38-L43</f>
        <v>610431203</v>
      </c>
      <c r="M49" s="45">
        <f>IF(E49=0,0,(L49/E49)*100)</f>
        <v>72.46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387688000</v>
      </c>
      <c r="F53" s="75">
        <f>IF(E$7=0,0,E53/E$7*100)</f>
        <v>1.1</v>
      </c>
      <c r="G53" s="75">
        <f>G36+G49+G51</f>
        <v>-283190737</v>
      </c>
      <c r="H53" s="76">
        <f>IF(G$7=0,0,G53/G$7*100)</f>
        <v>-0.82</v>
      </c>
      <c r="I53" s="77">
        <f>I36+I49+I51</f>
        <v>5920747</v>
      </c>
      <c r="J53" s="75">
        <f>J36+J49+J51</f>
        <v>-277269990</v>
      </c>
      <c r="K53" s="75">
        <f>IF(J$7=0,0,J53/J$7*100)</f>
        <v>-0.8</v>
      </c>
      <c r="L53" s="77">
        <f>L36+L49+L51</f>
        <v>-664957990</v>
      </c>
      <c r="M53" s="78">
        <f>IF(E53=0,0,(L53/E53)*100)</f>
        <v>-171.52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10:C10"/>
    <mergeCell ref="B17:C17"/>
    <mergeCell ref="B18:C18"/>
    <mergeCell ref="B19:C19"/>
    <mergeCell ref="B11:C11"/>
    <mergeCell ref="B12:C12"/>
    <mergeCell ref="B13:C13"/>
    <mergeCell ref="B16:C16"/>
    <mergeCell ref="B35:C35"/>
    <mergeCell ref="B40:C40"/>
    <mergeCell ref="B27:C27"/>
    <mergeCell ref="B31:C31"/>
    <mergeCell ref="B34:C34"/>
    <mergeCell ref="B28:C28"/>
    <mergeCell ref="B29:C29"/>
    <mergeCell ref="B30:C30"/>
    <mergeCell ref="B33:C33"/>
    <mergeCell ref="B23:C23"/>
    <mergeCell ref="B24:C24"/>
    <mergeCell ref="B32:C32"/>
    <mergeCell ref="B25:C25"/>
    <mergeCell ref="B26:C26"/>
    <mergeCell ref="A2:H2"/>
    <mergeCell ref="A5:D5"/>
    <mergeCell ref="B9:C9"/>
    <mergeCell ref="B46:C46"/>
    <mergeCell ref="B41:C41"/>
    <mergeCell ref="B42:C42"/>
    <mergeCell ref="B45:C45"/>
    <mergeCell ref="B22:C22"/>
    <mergeCell ref="B14:C14"/>
    <mergeCell ref="B15:C15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J45"/>
  <sheetViews>
    <sheetView showGridLines="0" workbookViewId="0" topLeftCell="A1">
      <selection activeCell="G26" sqref="G26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1413653000</v>
      </c>
      <c r="F7" s="120">
        <f>SUM(F9:F11)</f>
        <v>1466568924</v>
      </c>
      <c r="G7" s="121">
        <f>SUM(G9:G11)</f>
        <v>6331536</v>
      </c>
      <c r="H7" s="120">
        <f>SUM(H9:H11)</f>
        <v>1472900460</v>
      </c>
      <c r="I7" s="122">
        <f>H7-E7</f>
        <v>59247460</v>
      </c>
      <c r="J7" s="123">
        <f>IF(E7&gt;0,((I7/E7)*100),0)</f>
        <v>4.19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387688000</v>
      </c>
      <c r="F9" s="136">
        <v>90777837</v>
      </c>
      <c r="G9" s="137">
        <v>6331536</v>
      </c>
      <c r="H9" s="131">
        <f>F9+G9</f>
        <v>97109373</v>
      </c>
      <c r="I9" s="132">
        <f>H9-E9</f>
        <v>-290578627</v>
      </c>
      <c r="J9" s="133">
        <f>IF(E9&gt;0,((I9/E9)*100),0)</f>
        <v>-74.95</v>
      </c>
    </row>
    <row r="10" spans="1:10" s="134" customFormat="1" ht="21.75" customHeight="1">
      <c r="A10" s="125"/>
      <c r="B10" s="135" t="s">
        <v>54</v>
      </c>
      <c r="C10" s="135"/>
      <c r="D10" s="128"/>
      <c r="E10" s="136">
        <v>1025965000</v>
      </c>
      <c r="F10" s="136">
        <v>1375791087</v>
      </c>
      <c r="G10" s="137"/>
      <c r="H10" s="136">
        <f>F10+G10</f>
        <v>1375791087</v>
      </c>
      <c r="I10" s="132">
        <f>H10-E10</f>
        <v>349826087</v>
      </c>
      <c r="J10" s="133">
        <f>IF(E10&gt;0,((I10/E10)*100),0)</f>
        <v>34.1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500000000</v>
      </c>
      <c r="F13" s="120">
        <f>SUM(F15:F19)</f>
        <v>728511707</v>
      </c>
      <c r="G13" s="121">
        <f>SUM(G15:G19)</f>
        <v>0</v>
      </c>
      <c r="H13" s="138">
        <f>SUM(H15:H19)</f>
        <v>728511707</v>
      </c>
      <c r="I13" s="122">
        <f>H13-E13</f>
        <v>228511707</v>
      </c>
      <c r="J13" s="123">
        <f>IF(E13&gt;0,((I13/E13)*100),0)</f>
        <v>45.7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>
        <v>228511707</v>
      </c>
      <c r="G15" s="137"/>
      <c r="H15" s="131">
        <f>F15+G15</f>
        <v>228511707</v>
      </c>
      <c r="I15" s="132">
        <f>H15-E15</f>
        <v>228511707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>
        <v>500000000</v>
      </c>
      <c r="F18" s="136">
        <v>500000000</v>
      </c>
      <c r="G18" s="137"/>
      <c r="H18" s="131">
        <f>F18+G18</f>
        <v>500000000</v>
      </c>
      <c r="I18" s="132">
        <f>H18-E18</f>
        <v>0</v>
      </c>
      <c r="J18" s="133">
        <f>IF(E18&gt;0,((I18/E18)*100),0)</f>
        <v>0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913653000</v>
      </c>
      <c r="F21" s="120">
        <f>F7-F13</f>
        <v>738057217</v>
      </c>
      <c r="G21" s="121">
        <f>G7-G13</f>
        <v>6331536</v>
      </c>
      <c r="H21" s="138">
        <f>H7-H13</f>
        <v>744388753</v>
      </c>
      <c r="I21" s="122">
        <f>H21-E21</f>
        <v>-169264247</v>
      </c>
      <c r="J21" s="123">
        <f>IF(E21&gt;0,((I21/E21)*100),0)</f>
        <v>-18.53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0</v>
      </c>
      <c r="F23" s="120">
        <f>SUM(F25:F26)</f>
        <v>373968574</v>
      </c>
      <c r="G23" s="121">
        <f>SUM(G25:G26)</f>
        <v>410789</v>
      </c>
      <c r="H23" s="138">
        <f>SUM(H25:H26)</f>
        <v>374379363</v>
      </c>
      <c r="I23" s="122">
        <f>H23-E23</f>
        <v>374379363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/>
      <c r="F25" s="136">
        <v>373968574</v>
      </c>
      <c r="G25" s="137">
        <v>410789</v>
      </c>
      <c r="H25" s="131">
        <f>F25+G25</f>
        <v>374379363</v>
      </c>
      <c r="I25" s="132">
        <f>H25-E25</f>
        <v>374379363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65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0</v>
      </c>
      <c r="F29" s="120">
        <f>SUM(F31:F34)</f>
        <v>228511707</v>
      </c>
      <c r="G29" s="121">
        <f>SUM(G31:G34)</f>
        <v>0</v>
      </c>
      <c r="H29" s="138">
        <f>SUM(H31:H34)</f>
        <v>228511707</v>
      </c>
      <c r="I29" s="122">
        <f>H29-E29</f>
        <v>228511707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>
        <v>228511707</v>
      </c>
      <c r="G31" s="137"/>
      <c r="H31" s="131">
        <f>F31+G31</f>
        <v>228511707</v>
      </c>
      <c r="I31" s="132">
        <f>H31-E31</f>
        <v>228511707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0</v>
      </c>
      <c r="F37" s="120">
        <f>F23-F29</f>
        <v>145456867</v>
      </c>
      <c r="G37" s="121">
        <f>G23-G29</f>
        <v>410789</v>
      </c>
      <c r="H37" s="120">
        <f>H23-H29</f>
        <v>145867656</v>
      </c>
      <c r="I37" s="122">
        <f>H37-E37</f>
        <v>145867656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13:C13"/>
    <mergeCell ref="A21:C21"/>
    <mergeCell ref="A23:C23"/>
    <mergeCell ref="B19:C19"/>
    <mergeCell ref="B17:C17"/>
    <mergeCell ref="B18:C18"/>
    <mergeCell ref="B16:C16"/>
    <mergeCell ref="B15:C15"/>
    <mergeCell ref="B12:C12"/>
    <mergeCell ref="B11:C11"/>
    <mergeCell ref="B9:C9"/>
    <mergeCell ref="A2:J2"/>
    <mergeCell ref="A3:J3"/>
    <mergeCell ref="A5:C5"/>
    <mergeCell ref="A7:C7"/>
    <mergeCell ref="B10:C10"/>
    <mergeCell ref="A29:C29"/>
    <mergeCell ref="B25:C25"/>
    <mergeCell ref="B26:C26"/>
    <mergeCell ref="B27:C27"/>
    <mergeCell ref="A37:C37"/>
    <mergeCell ref="B34:C34"/>
    <mergeCell ref="B31:C31"/>
    <mergeCell ref="B32:C32"/>
    <mergeCell ref="B33:C33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I51"/>
  <sheetViews>
    <sheetView showGridLines="0" zoomScale="75" zoomScaleNormal="75" workbookViewId="0" topLeftCell="A31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387688000</v>
      </c>
      <c r="F9" s="207">
        <v>-277269990</v>
      </c>
      <c r="G9" s="208">
        <f>F9-E9</f>
        <v>-664957990</v>
      </c>
      <c r="H9" s="203">
        <f>IF(E9=0,0,((G9/E9)*100))</f>
        <v>-171.52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2620227000</v>
      </c>
      <c r="F10" s="207">
        <v>606031793</v>
      </c>
      <c r="G10" s="208">
        <f>F10-E10</f>
        <v>-2014195207</v>
      </c>
      <c r="H10" s="203">
        <f>IF(E10=0,0,((G10/E10)*100))</f>
        <v>-76.87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3007915000</v>
      </c>
      <c r="F12" s="194">
        <f>SUM(F9:F10)</f>
        <v>328761803</v>
      </c>
      <c r="G12" s="213">
        <f>F12-E12</f>
        <v>-2679153197</v>
      </c>
      <c r="H12" s="196">
        <f>IF(E12=0,0,((G12/E12)*100))</f>
        <v>-89.07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>
        <v>764693000</v>
      </c>
      <c r="F16" s="207">
        <v>562886865</v>
      </c>
      <c r="G16" s="208">
        <f aca="true" t="shared" si="0" ref="G16:G25">F16-E16</f>
        <v>-201806135</v>
      </c>
      <c r="H16" s="203">
        <f aca="true" t="shared" si="1" ref="H16:H25">IF(E16=0,0,((G16/E16)*100))</f>
        <v>-26.39</v>
      </c>
    </row>
    <row r="17" spans="1:8" s="174" customFormat="1" ht="14.25" customHeight="1">
      <c r="A17" s="217"/>
      <c r="B17" s="204" t="s">
        <v>88</v>
      </c>
      <c r="C17" s="205"/>
      <c r="D17" s="200"/>
      <c r="E17" s="207"/>
      <c r="F17" s="207">
        <v>152133</v>
      </c>
      <c r="G17" s="208">
        <f t="shared" si="0"/>
        <v>152133</v>
      </c>
      <c r="H17" s="203">
        <f t="shared" si="1"/>
        <v>0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>
        <v>182303000</v>
      </c>
      <c r="F19" s="207">
        <v>120255769</v>
      </c>
      <c r="G19" s="208">
        <f t="shared" si="0"/>
        <v>-62047231</v>
      </c>
      <c r="H19" s="203">
        <f t="shared" si="1"/>
        <v>-34.04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>
        <v>-769305000</v>
      </c>
      <c r="F21" s="207">
        <v>-637714790</v>
      </c>
      <c r="G21" s="208">
        <f t="shared" si="0"/>
        <v>131590210</v>
      </c>
      <c r="H21" s="203">
        <f t="shared" si="1"/>
        <v>-17.11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/>
      <c r="F22" s="207">
        <v>-96000000</v>
      </c>
      <c r="G22" s="208">
        <f t="shared" si="0"/>
        <v>-96000000</v>
      </c>
      <c r="H22" s="203">
        <f t="shared" si="1"/>
        <v>0</v>
      </c>
    </row>
    <row r="23" spans="1:8" s="174" customFormat="1" ht="14.25" customHeight="1">
      <c r="A23" s="197"/>
      <c r="B23" s="204" t="s">
        <v>94</v>
      </c>
      <c r="C23" s="222"/>
      <c r="D23" s="200"/>
      <c r="E23" s="207">
        <v>-2163921000</v>
      </c>
      <c r="F23" s="207">
        <v>-2053487290</v>
      </c>
      <c r="G23" s="208">
        <f t="shared" si="0"/>
        <v>110433710</v>
      </c>
      <c r="H23" s="203">
        <f t="shared" si="1"/>
        <v>-5.1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>
        <v>-284737000</v>
      </c>
      <c r="F24" s="207">
        <v>-182905351</v>
      </c>
      <c r="G24" s="208">
        <f t="shared" si="0"/>
        <v>101831649</v>
      </c>
      <c r="H24" s="203">
        <f t="shared" si="1"/>
        <v>-35.76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-2270967000</v>
      </c>
      <c r="F27" s="194">
        <f>SUM(F16:F25)</f>
        <v>-2286812664</v>
      </c>
      <c r="G27" s="213">
        <f>F27-E27</f>
        <v>-15845664</v>
      </c>
      <c r="H27" s="196">
        <f>IF(E27=0,0,((G27/E27)*100))</f>
        <v>0.7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>
        <v>2942988000</v>
      </c>
      <c r="F31" s="207">
        <v>22811025746</v>
      </c>
      <c r="G31" s="208">
        <f aca="true" t="shared" si="2" ref="G31:G39">F31-E31</f>
        <v>19868037746</v>
      </c>
      <c r="H31" s="203">
        <f aca="true" t="shared" si="3" ref="H31:H39">IF(E31=0,0,((G31/E31)*100))</f>
        <v>675.1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280000000</v>
      </c>
      <c r="F33" s="207">
        <v>280139000</v>
      </c>
      <c r="G33" s="208">
        <f t="shared" si="2"/>
        <v>139000</v>
      </c>
      <c r="H33" s="203">
        <f t="shared" si="3"/>
        <v>0.05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>
        <v>-2918685000</v>
      </c>
      <c r="F35" s="207">
        <v>-22105116382</v>
      </c>
      <c r="G35" s="208">
        <f t="shared" si="2"/>
        <v>-19186431382</v>
      </c>
      <c r="H35" s="203">
        <f t="shared" si="3"/>
        <v>657.37</v>
      </c>
    </row>
    <row r="36" spans="1:8" s="174" customFormat="1" ht="14.25" customHeight="1">
      <c r="A36" s="197"/>
      <c r="B36" s="204" t="s">
        <v>105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>
        <v>-500000000</v>
      </c>
      <c r="F38" s="207">
        <v>-500000000</v>
      </c>
      <c r="G38" s="208">
        <f t="shared" si="2"/>
        <v>0</v>
      </c>
      <c r="H38" s="203">
        <f t="shared" si="3"/>
        <v>0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-195697000</v>
      </c>
      <c r="F41" s="194">
        <f>SUM(F31:F39)</f>
        <v>486048364</v>
      </c>
      <c r="G41" s="213">
        <f>F41-E41</f>
        <v>681745364</v>
      </c>
      <c r="H41" s="196">
        <f>IF(E41=0,0,((G41/E41)*100))</f>
        <v>-348.37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541251000</v>
      </c>
      <c r="F45" s="194">
        <f>F12+F27+F41+F43</f>
        <v>-1472002497</v>
      </c>
      <c r="G45" s="213">
        <f>F45-E45</f>
        <v>-2013253497</v>
      </c>
      <c r="H45" s="196">
        <f>IF(E45=0,0,((G45/E45)*100))</f>
        <v>-371.96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14872865000</v>
      </c>
      <c r="F47" s="229">
        <v>15574091684</v>
      </c>
      <c r="G47" s="213">
        <f>F47-E47</f>
        <v>701226684</v>
      </c>
      <c r="H47" s="196">
        <f>IF(E47=0,0,((G47/E47)*100))</f>
        <v>4.71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15414116000</v>
      </c>
      <c r="F49" s="194">
        <f>F45+F47</f>
        <v>14102089187</v>
      </c>
      <c r="G49" s="213">
        <f>F49-E49</f>
        <v>-1312026813</v>
      </c>
      <c r="H49" s="196">
        <f>IF(E49=0,0,((G49/E49)*100))</f>
        <v>-8.51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43:C43"/>
    <mergeCell ref="A45:C45"/>
    <mergeCell ref="A47:C47"/>
    <mergeCell ref="A49:C49"/>
    <mergeCell ref="A51:H51"/>
    <mergeCell ref="A2:H2"/>
    <mergeCell ref="A3:H3"/>
    <mergeCell ref="A7:C7"/>
    <mergeCell ref="A12:C12"/>
    <mergeCell ref="B9:C9"/>
    <mergeCell ref="B10:C10"/>
    <mergeCell ref="A5:C6"/>
    <mergeCell ref="B35:C35"/>
    <mergeCell ref="A27:C27"/>
    <mergeCell ref="A29:C29"/>
    <mergeCell ref="B36:C36"/>
    <mergeCell ref="B31:C31"/>
    <mergeCell ref="B32:C32"/>
    <mergeCell ref="B34:C34"/>
    <mergeCell ref="B23:C23"/>
    <mergeCell ref="B16:C16"/>
    <mergeCell ref="B17:C17"/>
    <mergeCell ref="B18:C18"/>
    <mergeCell ref="B20:C20"/>
    <mergeCell ref="B22:C22"/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1"/>
  <dimension ref="A1:O97"/>
  <sheetViews>
    <sheetView showGridLines="0" tabSelected="1" workbookViewId="0" topLeftCell="A43">
      <selection activeCell="P57" sqref="P57:Q57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65012488307</v>
      </c>
      <c r="F8" s="315">
        <f>IF(E$8&gt;0,(E8/E$8)*100,0)</f>
        <v>100</v>
      </c>
      <c r="G8" s="315">
        <f>SUM(G10,G18,G26,G37,G42,G45,G48)</f>
        <v>55573989424</v>
      </c>
      <c r="H8" s="315">
        <f>IF(G$8&gt;0,(G8/G$8)*100,0)</f>
        <v>100</v>
      </c>
      <c r="I8" s="316">
        <f>E8-G8</f>
        <v>9438498883</v>
      </c>
      <c r="J8" s="317">
        <f>IF(G8=0,0,((I8/G8)*100))</f>
        <v>16.98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23218694714</v>
      </c>
      <c r="F10" s="315">
        <f aca="true" t="shared" si="0" ref="F10:F16">IF(E$8&gt;0,(E10/E$8)*100,0)</f>
        <v>35.71</v>
      </c>
      <c r="G10" s="315">
        <f>SUM(G11:G16)</f>
        <v>22472456846</v>
      </c>
      <c r="H10" s="315">
        <f aca="true" t="shared" si="1" ref="H10:H16">IF(G$8&gt;0,(G10/G$8)*100,0)</f>
        <v>40.44</v>
      </c>
      <c r="I10" s="316">
        <f aca="true" t="shared" si="2" ref="I10:I16">E10-G10</f>
        <v>746237868</v>
      </c>
      <c r="J10" s="317">
        <f aca="true" t="shared" si="3" ref="J10:J16">IF(G10=0,0,((I10/G10)*100))</f>
        <v>3.32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14102089187</v>
      </c>
      <c r="F11" s="338">
        <f t="shared" si="0"/>
        <v>21.69</v>
      </c>
      <c r="G11" s="337">
        <v>15574091684</v>
      </c>
      <c r="H11" s="338">
        <f t="shared" si="1"/>
        <v>28.02</v>
      </c>
      <c r="I11" s="339">
        <f t="shared" si="2"/>
        <v>-1472002497</v>
      </c>
      <c r="J11" s="340">
        <f t="shared" si="3"/>
        <v>-9.45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7897326812</v>
      </c>
      <c r="F13" s="338">
        <f t="shared" si="0"/>
        <v>12.15</v>
      </c>
      <c r="G13" s="337">
        <v>5652383637</v>
      </c>
      <c r="H13" s="338">
        <f t="shared" si="1"/>
        <v>10.17</v>
      </c>
      <c r="I13" s="339">
        <f t="shared" si="2"/>
        <v>2244943175</v>
      </c>
      <c r="J13" s="340">
        <f t="shared" si="3"/>
        <v>39.72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>
        <v>569892584</v>
      </c>
      <c r="F14" s="338">
        <f t="shared" si="0"/>
        <v>0.88</v>
      </c>
      <c r="G14" s="337">
        <v>612736363</v>
      </c>
      <c r="H14" s="338">
        <f t="shared" si="1"/>
        <v>1.1</v>
      </c>
      <c r="I14" s="339">
        <f t="shared" si="2"/>
        <v>-42843779</v>
      </c>
      <c r="J14" s="340">
        <f t="shared" si="3"/>
        <v>-6.99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>
        <v>535132249</v>
      </c>
      <c r="F15" s="338">
        <f t="shared" si="0"/>
        <v>0.82</v>
      </c>
      <c r="G15" s="337">
        <v>593819205</v>
      </c>
      <c r="H15" s="338">
        <f t="shared" si="1"/>
        <v>1.07</v>
      </c>
      <c r="I15" s="339">
        <f t="shared" si="2"/>
        <v>-58686956</v>
      </c>
      <c r="J15" s="340">
        <f t="shared" si="3"/>
        <v>-9.88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>
        <v>114253882</v>
      </c>
      <c r="F16" s="338">
        <f t="shared" si="0"/>
        <v>0.18</v>
      </c>
      <c r="G16" s="337">
        <v>39425957</v>
      </c>
      <c r="H16" s="338">
        <f t="shared" si="1"/>
        <v>0.07</v>
      </c>
      <c r="I16" s="339">
        <f t="shared" si="2"/>
        <v>74827925</v>
      </c>
      <c r="J16" s="340">
        <f t="shared" si="3"/>
        <v>189.79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594397224</v>
      </c>
      <c r="F18" s="315">
        <f>IF(E$8&gt;0,(E18/E$8)*100,0)</f>
        <v>0.91</v>
      </c>
      <c r="G18" s="315">
        <f>SUM(G20:G24)</f>
        <v>479070136</v>
      </c>
      <c r="H18" s="315">
        <f>IF(G$8&gt;0,(G18/G$8)*100,0)</f>
        <v>0.86</v>
      </c>
      <c r="I18" s="316">
        <f>E18-G18</f>
        <v>115327088</v>
      </c>
      <c r="J18" s="317">
        <f>IF(G18=0,0,((I18/G18)*100))</f>
        <v>24.07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>
        <v>96000000</v>
      </c>
      <c r="F20" s="338">
        <f>IF(E$8&gt;0,(E20/E$8)*100,0)</f>
        <v>0.15</v>
      </c>
      <c r="G20" s="337"/>
      <c r="H20" s="338">
        <f>IF(G$8&gt;0,(G20/G$8)*100,0)</f>
        <v>0</v>
      </c>
      <c r="I20" s="339">
        <f>E20-G20</f>
        <v>96000000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IF(G22=0,0,((I22/G22)*100))</f>
        <v>0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IF(G23=0,0,((I23/G23)*100))</f>
        <v>0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>
        <v>498397224</v>
      </c>
      <c r="F24" s="338">
        <f>IF(E$8&gt;0,(E24/E$8)*100,0)</f>
        <v>0.77</v>
      </c>
      <c r="G24" s="337">
        <v>479070136</v>
      </c>
      <c r="H24" s="338">
        <f>IF(G$8&gt;0,(G24/G$8)*100,0)</f>
        <v>0.86</v>
      </c>
      <c r="I24" s="339">
        <f>E24-G24</f>
        <v>19327088</v>
      </c>
      <c r="J24" s="340">
        <f>IF(G24=0,0,((I24/G24)*100))</f>
        <v>4.03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31561078779</v>
      </c>
      <c r="F26" s="315">
        <f aca="true" t="shared" si="4" ref="F26:F35">IF(E$8&gt;0,(E26/E$8)*100,0)</f>
        <v>48.55</v>
      </c>
      <c r="G26" s="315">
        <f>SUM(G27:G35)</f>
        <v>22350327539</v>
      </c>
      <c r="H26" s="315">
        <f aca="true" t="shared" si="5" ref="H26:H35">IF(G$8&gt;0,(G26/G$8)*100,0)</f>
        <v>40.22</v>
      </c>
      <c r="I26" s="316">
        <f aca="true" t="shared" si="6" ref="I26:I35">E26-G26</f>
        <v>9210751240</v>
      </c>
      <c r="J26" s="317">
        <f aca="true" t="shared" si="7" ref="J26:J35">IF(G26=0,0,((I26/G26)*100))</f>
        <v>41.21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>
        <v>11020251024</v>
      </c>
      <c r="F27" s="338">
        <f t="shared" si="4"/>
        <v>16.95</v>
      </c>
      <c r="G27" s="337">
        <v>1735909469</v>
      </c>
      <c r="H27" s="338">
        <f t="shared" si="5"/>
        <v>3.12</v>
      </c>
      <c r="I27" s="339">
        <f t="shared" si="6"/>
        <v>9284341555</v>
      </c>
      <c r="J27" s="340">
        <f t="shared" si="7"/>
        <v>534.84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>
        <v>54519156</v>
      </c>
      <c r="F28" s="338">
        <f t="shared" si="4"/>
        <v>0.08</v>
      </c>
      <c r="G28" s="337">
        <v>58894884</v>
      </c>
      <c r="H28" s="338">
        <f t="shared" si="5"/>
        <v>0.11</v>
      </c>
      <c r="I28" s="339">
        <f t="shared" si="6"/>
        <v>-4375728</v>
      </c>
      <c r="J28" s="340">
        <f t="shared" si="7"/>
        <v>-7.43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>
        <v>12972250296</v>
      </c>
      <c r="F29" s="338">
        <f t="shared" si="4"/>
        <v>19.95</v>
      </c>
      <c r="G29" s="337">
        <v>13053257336</v>
      </c>
      <c r="H29" s="338">
        <f t="shared" si="5"/>
        <v>23.49</v>
      </c>
      <c r="I29" s="339">
        <f t="shared" si="6"/>
        <v>-81007040</v>
      </c>
      <c r="J29" s="340">
        <f t="shared" si="7"/>
        <v>-0.62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>
        <v>5617457639</v>
      </c>
      <c r="F30" s="338">
        <f t="shared" si="4"/>
        <v>8.64</v>
      </c>
      <c r="G30" s="337">
        <v>5775817626</v>
      </c>
      <c r="H30" s="338">
        <f t="shared" si="5"/>
        <v>10.39</v>
      </c>
      <c r="I30" s="339">
        <f t="shared" si="6"/>
        <v>-158359987</v>
      </c>
      <c r="J30" s="340">
        <f t="shared" si="7"/>
        <v>-2.74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>
        <v>124926184</v>
      </c>
      <c r="F31" s="338">
        <f t="shared" si="4"/>
        <v>0.19</v>
      </c>
      <c r="G31" s="337">
        <v>136394741</v>
      </c>
      <c r="H31" s="338">
        <f t="shared" si="5"/>
        <v>0.25</v>
      </c>
      <c r="I31" s="339">
        <f t="shared" si="6"/>
        <v>-11468557</v>
      </c>
      <c r="J31" s="340">
        <f t="shared" si="7"/>
        <v>-8.41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>
        <v>492850275</v>
      </c>
      <c r="F32" s="338">
        <f t="shared" si="4"/>
        <v>0.76</v>
      </c>
      <c r="G32" s="337">
        <v>444010793</v>
      </c>
      <c r="H32" s="338">
        <f t="shared" si="5"/>
        <v>0.8</v>
      </c>
      <c r="I32" s="339">
        <f t="shared" si="6"/>
        <v>48839482</v>
      </c>
      <c r="J32" s="340">
        <f t="shared" si="7"/>
        <v>11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>
        <v>1278824205</v>
      </c>
      <c r="F35" s="338">
        <f t="shared" si="4"/>
        <v>1.97</v>
      </c>
      <c r="G35" s="337">
        <v>1146042690</v>
      </c>
      <c r="H35" s="338">
        <f t="shared" si="5"/>
        <v>2.06</v>
      </c>
      <c r="I35" s="339">
        <f t="shared" si="6"/>
        <v>132781515</v>
      </c>
      <c r="J35" s="340">
        <f t="shared" si="7"/>
        <v>11.59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174740428</v>
      </c>
      <c r="F42" s="315">
        <f>IF(E$8&gt;0,(E42/E$8)*100,0)</f>
        <v>0.27</v>
      </c>
      <c r="G42" s="315">
        <f>SUM(G43:G43)</f>
        <v>164356636</v>
      </c>
      <c r="H42" s="315">
        <f>IF(G$8&gt;0,(G42/G$8)*100,0)</f>
        <v>0.3</v>
      </c>
      <c r="I42" s="316">
        <f>E42-G42</f>
        <v>10383792</v>
      </c>
      <c r="J42" s="317">
        <f>IF(G42=0,0,((I42/G42)*100))</f>
        <v>6.32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>
        <v>174740428</v>
      </c>
      <c r="F43" s="338">
        <f>IF(E$8&gt;0,(E43/E$8)*100,0)</f>
        <v>0.27</v>
      </c>
      <c r="G43" s="337">
        <v>164356636</v>
      </c>
      <c r="H43" s="338">
        <f>IF(G$8&gt;0,(G43/G$8)*100,0)</f>
        <v>0.3</v>
      </c>
      <c r="I43" s="339">
        <f>E43-G43</f>
        <v>10383792</v>
      </c>
      <c r="J43" s="340">
        <f>IF(G43=0,0,((I43/G43)*100))</f>
        <v>6.32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9463577162</v>
      </c>
      <c r="F48" s="315">
        <f>IF(E$8&gt;0,(E48/E$8)*100,0)</f>
        <v>14.56</v>
      </c>
      <c r="G48" s="315">
        <f>SUM(G49:G52)</f>
        <v>10107778267</v>
      </c>
      <c r="H48" s="315">
        <f>IF(G$8&gt;0,(G48/G$8)*100,0)</f>
        <v>18.19</v>
      </c>
      <c r="I48" s="316">
        <f>E48-G48</f>
        <v>-644201105</v>
      </c>
      <c r="J48" s="317">
        <f>IF(G48=0,0,((I48/G48)*100))</f>
        <v>-6.37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9463577162</v>
      </c>
      <c r="F50" s="338">
        <f>IF(E$8&gt;0,(E50/E$8)*100,0)</f>
        <v>14.56</v>
      </c>
      <c r="G50" s="337">
        <v>10107778267</v>
      </c>
      <c r="H50" s="338">
        <f>IF(G$8&gt;0,(G50/G$8)*100,0)</f>
        <v>18.19</v>
      </c>
      <c r="I50" s="339">
        <f>E50-G50</f>
        <v>-644201105</v>
      </c>
      <c r="J50" s="340">
        <f>IF(G50=0,0,((I50/G50)*100))</f>
        <v>-6.37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65012488307</v>
      </c>
      <c r="F54" s="367">
        <f>IF(E$8&gt;0,(E54/E$8)*100,0)</f>
        <v>100</v>
      </c>
      <c r="G54" s="367">
        <f>G8</f>
        <v>55573989424</v>
      </c>
      <c r="H54" s="367">
        <f>IF(G$8&gt;0,(G54/G$8)*100,0)</f>
        <v>100</v>
      </c>
      <c r="I54" s="368">
        <f>E54-G54</f>
        <v>9438498883</v>
      </c>
      <c r="J54" s="369">
        <f>IF(G54=0,0,((I54/G54)*100))</f>
        <v>16.98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 t="s">
        <v>235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236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237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238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239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18940685101</v>
      </c>
      <c r="F63" s="315">
        <f>IF(E$96&gt;0,(E63/E$96)*100,0)</f>
        <v>29.13</v>
      </c>
      <c r="G63" s="315">
        <f>G65+G70+G73</f>
        <v>18342358877</v>
      </c>
      <c r="H63" s="315">
        <f>IF(G$96&gt;0,(G63/G$96)*100,0)</f>
        <v>33.01</v>
      </c>
      <c r="I63" s="316">
        <f>E63-G63</f>
        <v>598326224</v>
      </c>
      <c r="J63" s="317">
        <f>IF(G63=0,0,((I63/G63)*100))</f>
        <v>3.26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4509696707</v>
      </c>
      <c r="F65" s="315">
        <f>IF(E$96&gt;0,(E65/E$96)*100,0)</f>
        <v>6.94</v>
      </c>
      <c r="G65" s="315">
        <f>SUM(G66:G68)</f>
        <v>4714382215</v>
      </c>
      <c r="H65" s="315">
        <f>IF(G$96&gt;0,(G65/G$96)*100,0)</f>
        <v>8.48</v>
      </c>
      <c r="I65" s="316">
        <f>E65-G65</f>
        <v>-204685508</v>
      </c>
      <c r="J65" s="317">
        <f>IF(G65=0,0,((I65/G65)*100))</f>
        <v>-4.34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4473773694</v>
      </c>
      <c r="F67" s="338">
        <f>IF(E$96&gt;0,(E67/E$96)*100,0)</f>
        <v>6.88</v>
      </c>
      <c r="G67" s="337">
        <v>4686220591</v>
      </c>
      <c r="H67" s="338">
        <f>IF(G$96&gt;0,(G67/G$96)*100,0)</f>
        <v>8.43</v>
      </c>
      <c r="I67" s="339">
        <f>E67-G67</f>
        <v>-212446897</v>
      </c>
      <c r="J67" s="340">
        <f>IF(G67=0,0,((I67/G67)*100))</f>
        <v>-4.53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>
        <v>35923013</v>
      </c>
      <c r="F68" s="338">
        <f>IF(E$96&gt;0,(E68/E$96)*100,0)</f>
        <v>0.06</v>
      </c>
      <c r="G68" s="337">
        <v>28161624</v>
      </c>
      <c r="H68" s="338">
        <f>IF(G$96&gt;0,(G68/G$96)*100,0)</f>
        <v>0.05</v>
      </c>
      <c r="I68" s="339">
        <f>E68-G68</f>
        <v>7761389</v>
      </c>
      <c r="J68" s="340">
        <f>IF(G68=0,0,((I68/G68)*100))</f>
        <v>27.56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14430988394</v>
      </c>
      <c r="F73" s="315">
        <f>IF(E$96&gt;0,(E73/E$96)*100,0)</f>
        <v>22.2</v>
      </c>
      <c r="G73" s="315">
        <f>SUM(G74)</f>
        <v>13627976662</v>
      </c>
      <c r="H73" s="315">
        <f>IF(G$96&gt;0,(G73/G$96)*100,0)</f>
        <v>24.52</v>
      </c>
      <c r="I73" s="316">
        <f>E73-G73</f>
        <v>803011732</v>
      </c>
      <c r="J73" s="317">
        <f>IF(G73=0,0,((I73/G73)*100))</f>
        <v>5.89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>
        <v>14430988394</v>
      </c>
      <c r="F74" s="338">
        <f>IF(E$96&gt;0,(E74/E$96)*100,0)</f>
        <v>22.2</v>
      </c>
      <c r="G74" s="337">
        <v>13627976662</v>
      </c>
      <c r="H74" s="338">
        <f>IF(G$96&gt;0,(G74/G$96)*100,0)</f>
        <v>24.52</v>
      </c>
      <c r="I74" s="339">
        <f>E74-G74</f>
        <v>803011732</v>
      </c>
      <c r="J74" s="340">
        <f>IF(G74=0,0,((I74/G74)*100))</f>
        <v>5.89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46071803206</v>
      </c>
      <c r="F76" s="315">
        <f>IF(E$96&gt;0,(E76/E$96)*100,0)</f>
        <v>70.87</v>
      </c>
      <c r="G76" s="315">
        <f>SUM(G78,G81,G85,G89)</f>
        <v>37231630547</v>
      </c>
      <c r="H76" s="315">
        <f>IF(G$96&gt;0,(G76/G$96)*100,0)</f>
        <v>66.99</v>
      </c>
      <c r="I76" s="316">
        <f>E76-G76</f>
        <v>8840172659</v>
      </c>
      <c r="J76" s="317">
        <f>IF(G76=0,0,((I76/G76)*100))</f>
        <v>23.74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26890817933</v>
      </c>
      <c r="F78" s="315">
        <f>IF(E$96&gt;0,(E78/E$96)*100,0)</f>
        <v>41.36</v>
      </c>
      <c r="G78" s="315">
        <f>SUM(G79)</f>
        <v>26610817933</v>
      </c>
      <c r="H78" s="315">
        <f>IF(G$96&gt;0,(G78/G$96)*100,0)</f>
        <v>47.88</v>
      </c>
      <c r="I78" s="316">
        <f>E78-G78</f>
        <v>280000000</v>
      </c>
      <c r="J78" s="317">
        <f>IF(G78=0,0,((I78/G78)*100))</f>
        <v>1.05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26890817933</v>
      </c>
      <c r="F79" s="338">
        <f>IF(E$96&gt;0,(E79/E$96)*100,0)</f>
        <v>41.36</v>
      </c>
      <c r="G79" s="337">
        <v>26610817933</v>
      </c>
      <c r="H79" s="338">
        <f>IF(G$96&gt;0,(G79/G$96)*100,0)</f>
        <v>47.88</v>
      </c>
      <c r="I79" s="339">
        <f>E79-G79</f>
        <v>280000000</v>
      </c>
      <c r="J79" s="340">
        <f>IF(G79=0,0,((I79/G79)*100))</f>
        <v>1.05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18582464176</v>
      </c>
      <c r="F81" s="315">
        <f>IF(E$96&gt;0,(E81/E$96)*100,0)</f>
        <v>28.58</v>
      </c>
      <c r="G81" s="315">
        <f>SUM(G82:G83)</f>
        <v>9245021527</v>
      </c>
      <c r="H81" s="315">
        <f>IF(G$96&gt;0,(G81/G$96)*100,0)</f>
        <v>16.64</v>
      </c>
      <c r="I81" s="316">
        <f>E81-G81</f>
        <v>9337442649</v>
      </c>
      <c r="J81" s="317">
        <f>IF(G81=0,0,((I81/G81)*100))</f>
        <v>101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>
        <v>17791182125</v>
      </c>
      <c r="F82" s="338">
        <f>IF(E$96&gt;0,(E82/E$96)*100,0)</f>
        <v>27.37</v>
      </c>
      <c r="G82" s="337">
        <v>8453739476</v>
      </c>
      <c r="H82" s="338">
        <f>IF(G$96&gt;0,(G82/G$96)*100,0)</f>
        <v>15.21</v>
      </c>
      <c r="I82" s="339">
        <f>E82-G82</f>
        <v>9337442649</v>
      </c>
      <c r="J82" s="340">
        <f>IF(G82=0,0,((I82/G82)*100))</f>
        <v>110.45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>
        <v>791282051</v>
      </c>
      <c r="F83" s="338">
        <f>IF(E$96&gt;0,(E83/E$96)*100,0)</f>
        <v>1.22</v>
      </c>
      <c r="G83" s="337">
        <v>791282051</v>
      </c>
      <c r="H83" s="338">
        <f>IF(G$96&gt;0,(G83/G$96)*100,0)</f>
        <v>1.42</v>
      </c>
      <c r="I83" s="339">
        <f>E83-G83</f>
        <v>0</v>
      </c>
      <c r="J83" s="340">
        <f>IF(G83=0,0,((I83/G83)*100))</f>
        <v>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598521097</v>
      </c>
      <c r="F85" s="315">
        <f>IF(E$96&gt;0,(E85/E$96)*100,0)</f>
        <v>0.92</v>
      </c>
      <c r="G85" s="315">
        <f>G86-G87</f>
        <v>1375791087</v>
      </c>
      <c r="H85" s="315">
        <f>IF(G$96&gt;0,(G85/G$96)*100,0)</f>
        <v>2.48</v>
      </c>
      <c r="I85" s="316">
        <f>E85-G85</f>
        <v>-777269990</v>
      </c>
      <c r="J85" s="317">
        <f>IF(G85=0,0,((I85/G85)*100))</f>
        <v>-56.5</v>
      </c>
      <c r="K85" s="328" t="s">
        <v>162</v>
      </c>
      <c r="L85" s="328" t="s">
        <v>240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>
        <v>598521097</v>
      </c>
      <c r="F86" s="338">
        <f>IF(E$96&gt;0,(E86/E$96)*100,0)</f>
        <v>0.92</v>
      </c>
      <c r="G86" s="337">
        <v>1375791087</v>
      </c>
      <c r="H86" s="338">
        <f>IF(G$96&gt;0,(G86/G$96)*100,0)</f>
        <v>2.48</v>
      </c>
      <c r="I86" s="339">
        <f>E86-G86</f>
        <v>-777269990</v>
      </c>
      <c r="J86" s="340">
        <f>IF(G86=0,0,((I86/G86)*100))</f>
        <v>-56.5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241</v>
      </c>
      <c r="C96" s="427"/>
      <c r="D96" s="428"/>
      <c r="E96" s="367">
        <f>E63+E76</f>
        <v>65012488307</v>
      </c>
      <c r="F96" s="367">
        <f>IF(E$96&gt;0,(E96/E$96)*100,0)</f>
        <v>100</v>
      </c>
      <c r="G96" s="367">
        <f>G63+G76</f>
        <v>55573989424</v>
      </c>
      <c r="H96" s="367">
        <f>IF(G$96&gt;0,(G96/G$96)*100,0)</f>
        <v>100</v>
      </c>
      <c r="I96" s="368">
        <f>E96-G96</f>
        <v>9438498883</v>
      </c>
      <c r="J96" s="369">
        <f>IF(G96=0,0,((I96/G96)*100))</f>
        <v>16.98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B87:C87"/>
    <mergeCell ref="B91:C91"/>
    <mergeCell ref="B92:C92"/>
    <mergeCell ref="B82:C82"/>
    <mergeCell ref="B79:C79"/>
    <mergeCell ref="B83:C83"/>
    <mergeCell ref="B86:C86"/>
    <mergeCell ref="B71:C71"/>
    <mergeCell ref="A5:C6"/>
    <mergeCell ref="B67:C67"/>
    <mergeCell ref="B68:C68"/>
    <mergeCell ref="B74:C74"/>
    <mergeCell ref="B50:C50"/>
    <mergeCell ref="B51:C51"/>
    <mergeCell ref="B52:C52"/>
    <mergeCell ref="A54:C54"/>
    <mergeCell ref="A60:C61"/>
    <mergeCell ref="B23:C23"/>
    <mergeCell ref="B24:C24"/>
    <mergeCell ref="A8:C8"/>
    <mergeCell ref="B11:C11"/>
    <mergeCell ref="B12:C12"/>
    <mergeCell ref="B29:C29"/>
    <mergeCell ref="B30:C30"/>
    <mergeCell ref="B13:C13"/>
    <mergeCell ref="B14:C14"/>
    <mergeCell ref="B15:C15"/>
    <mergeCell ref="B27:C27"/>
    <mergeCell ref="B16:C16"/>
    <mergeCell ref="B20:C20"/>
    <mergeCell ref="B21:C21"/>
    <mergeCell ref="B22:C22"/>
    <mergeCell ref="B39:C39"/>
    <mergeCell ref="B40:C40"/>
    <mergeCell ref="B43:C43"/>
    <mergeCell ref="B31:C31"/>
    <mergeCell ref="B32:C32"/>
    <mergeCell ref="A55:J55"/>
    <mergeCell ref="A2:J2"/>
    <mergeCell ref="B66:C66"/>
    <mergeCell ref="B46:C46"/>
    <mergeCell ref="B49:C49"/>
    <mergeCell ref="B33:C33"/>
    <mergeCell ref="B34:C34"/>
    <mergeCell ref="B35:C35"/>
    <mergeCell ref="B38:C38"/>
    <mergeCell ref="B28:C2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2006-04-27T09:52:15Z</dcterms:created>
  <dcterms:modified xsi:type="dcterms:W3CDTF">2006-04-27T09:52:22Z</dcterms:modified>
  <cp:category/>
  <cp:version/>
  <cp:contentType/>
  <cp:contentStatus/>
</cp:coreProperties>
</file>