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<sst xmlns="http://schemas.openxmlformats.org/spreadsheetml/2006/main" count="343" uniqueCount="245">
  <si>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</si>
  <si>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</si>
  <si>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</si>
  <si>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</si>
  <si>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</si>
  <si>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</si>
  <si>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</si>
  <si>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</si>
  <si>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</si>
  <si>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</si>
  <si>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</si>
  <si>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</si>
  <si>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</si>
  <si>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</si>
  <si>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</si>
  <si>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</si>
  <si>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</si>
  <si>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</si>
  <si>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</si>
  <si>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</si>
  <si>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</si>
  <si>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</si>
  <si>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</si>
  <si>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</si>
  <si>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</si>
  <si>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</si>
  <si>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</si>
  <si>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</si>
  <si>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</si>
  <si>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</si>
  <si>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</si>
  <si>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</si>
  <si>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地方建設基金</t>
  </si>
  <si>
    <t>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</si>
  <si>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</si>
  <si>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</si>
  <si>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</si>
  <si>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</si>
  <si>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</si>
  <si>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</si>
  <si>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</si>
  <si>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</si>
  <si>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</si>
  <si>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</si>
  <si>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</si>
  <si>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</si>
  <si>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</si>
  <si>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</si>
  <si>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</si>
  <si>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</si>
  <si>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</si>
  <si>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</si>
  <si>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</si>
  <si>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</si>
  <si>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</si>
  <si>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</si>
  <si>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</si>
  <si>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</si>
  <si>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</si>
  <si>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</si>
  <si>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</si>
  <si>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</si>
  <si>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</si>
  <si>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</si>
  <si>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</si>
  <si>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</si>
  <si>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</si>
  <si>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</si>
  <si>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</si>
  <si>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</si>
  <si>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</si>
  <si>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地方建設基金餘絀撥補決算表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</si>
  <si>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</si>
  <si>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</si>
  <si>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</si>
  <si>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</si>
  <si>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</si>
  <si>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</si>
  <si>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</si>
  <si>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</si>
  <si>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</si>
  <si>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</si>
  <si>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</si>
  <si>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</si>
  <si>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</si>
  <si>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</si>
  <si>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</si>
  <si>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</si>
  <si>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</si>
  <si>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</si>
  <si>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</si>
  <si>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</si>
  <si>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</si>
  <si>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</si>
  <si>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</si>
  <si>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</si>
  <si>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</si>
  <si>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</si>
  <si>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</si>
  <si>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</si>
  <si>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</si>
  <si>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</si>
  <si>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</si>
  <si>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地方建設基金現金流量決算表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</si>
  <si>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</si>
  <si>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</si>
  <si>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</si>
  <si>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</si>
  <si>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</si>
  <si>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</si>
  <si>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</si>
  <si>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</si>
  <si>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</si>
  <si>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</si>
  <si>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</si>
  <si>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</si>
  <si>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</si>
  <si>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</si>
  <si>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</si>
  <si>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</si>
  <si>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</si>
  <si>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</si>
  <si>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</si>
  <si>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</si>
  <si>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</si>
  <si>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</si>
  <si>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</si>
  <si>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</si>
  <si>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</si>
  <si>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</si>
  <si>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</si>
  <si>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</si>
  <si>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</si>
  <si>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</si>
  <si>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</si>
  <si>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</si>
  <si>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</si>
  <si>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</si>
  <si>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</si>
  <si>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</si>
  <si>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</si>
  <si>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</si>
  <si>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</si>
  <si>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</si>
  <si>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</si>
  <si>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</si>
  <si>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</si>
  <si>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</si>
  <si>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</si>
  <si>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</si>
  <si>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</si>
  <si>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</si>
  <si>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</si>
  <si>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</si>
  <si>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</si>
  <si>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</si>
  <si>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</si>
  <si>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</si>
  <si>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</si>
  <si>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</si>
  <si>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</si>
  <si>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</si>
  <si>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</si>
  <si>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</si>
  <si>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</si>
  <si>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</si>
  <si>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</si>
  <si>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</si>
  <si>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</si>
  <si>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</si>
  <si>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</si>
  <si>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</si>
  <si>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</si>
  <si>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</si>
  <si>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</si>
  <si>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</si>
  <si>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</si>
  <si>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</si>
  <si>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</si>
  <si>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</si>
  <si>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</si>
  <si>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</si>
  <si>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</si>
  <si>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</si>
  <si>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</si>
  <si>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</si>
  <si>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</si>
  <si>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</si>
  <si>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</si>
  <si>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</si>
  <si>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</si>
  <si>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</si>
  <si>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</si>
  <si>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</si>
  <si>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</si>
  <si>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</si>
  <si>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</si>
  <si>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</si>
  <si>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</si>
  <si>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</si>
  <si>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</si>
  <si>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</si>
  <si>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</si>
  <si>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</si>
  <si>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</si>
  <si>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</si>
  <si>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</si>
  <si>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</si>
  <si>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</si>
  <si>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</si>
  <si>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</si>
  <si>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</si>
  <si>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</si>
  <si>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</si>
  <si>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</si>
  <si>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</si>
  <si>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</si>
  <si>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</si>
  <si>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</si>
  <si>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</si>
  <si>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地方建設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</si>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</sst>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0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91" fontId="6" fillId="0" borderId="12" xfId="20" applyNumberFormat="1" applyFont="1" applyBorder="1" applyProtection="1">
      <alignment/>
      <protection locked="0"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191" fontId="6" fillId="0" borderId="12" xfId="21" applyNumberFormat="1" applyFont="1" applyBorder="1" applyAlignment="1" applyProtection="1">
      <alignment vertical="center"/>
      <protection locked="0"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0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0" fillId="3" borderId="17" xfId="22" applyFont="1" applyFill="1" applyBorder="1" applyAlignment="1" applyProtection="1">
      <alignment horizontal="left" vertical="center"/>
      <protection/>
    </xf>
    <xf numFmtId="0" fontId="61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justify" vertical="center" wrapText="1"/>
      <protection/>
    </xf>
    <xf numFmtId="188" fontId="34" fillId="0" borderId="13" xfId="22" applyNumberFormat="1" applyFont="1" applyBorder="1" applyAlignment="1" applyProtection="1">
      <alignment vertical="center" wrapText="1"/>
      <protection locked="0"/>
    </xf>
    <xf numFmtId="0" fontId="34" fillId="0" borderId="13" xfId="22" applyFont="1" applyBorder="1" applyAlignment="1" applyProtection="1">
      <alignment vertical="center" wrapText="1"/>
      <protection/>
    </xf>
    <xf numFmtId="188" fontId="34" fillId="0" borderId="0" xfId="22" applyNumberFormat="1" applyFont="1" applyAlignment="1" applyProtection="1">
      <alignment vertical="center"/>
      <protection locked="0"/>
    </xf>
    <xf numFmtId="0" fontId="34" fillId="0" borderId="13" xfId="22" applyFont="1" applyBorder="1" applyAlignment="1" applyProtection="1">
      <alignment horizontal="justify" vertical="center" wrapText="1"/>
      <protection/>
    </xf>
    <xf numFmtId="0" fontId="34" fillId="0" borderId="0" xfId="22" applyFont="1" applyAlignment="1" applyProtection="1">
      <alignment vertical="center"/>
      <protection locked="0"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3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79" fillId="0" borderId="0" xfId="22" applyFont="1" applyAlignment="1">
      <alignment vertical="center"/>
      <protection/>
    </xf>
    <xf numFmtId="179" fontId="65" fillId="0" borderId="0" xfId="22" applyNumberFormat="1" applyFont="1" applyAlignment="1">
      <alignment vertical="center"/>
      <protection/>
    </xf>
    <xf numFmtId="179" fontId="80" fillId="0" borderId="0" xfId="22" applyNumberFormat="1" applyFont="1" applyAlignment="1">
      <alignment vertical="center"/>
      <protection/>
    </xf>
    <xf numFmtId="180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5"/>
  <sheetViews>
    <sheetView showGridLines="0" zoomScale="75" zoomScaleNormal="75" workbookViewId="0" topLeftCell="A1">
      <pane xSplit="4" ySplit="5" topLeftCell="E36" activePane="bottomRight" state="frozen"/>
      <selection pane="topLeft" activeCell="A48" activeCellId="2" sqref="A50:IV50 A52:IV52 A48:IV48"/>
      <selection pane="topRight" activeCell="A48" activeCellId="2" sqref="A50:IV50 A52:IV52 A48:IV48"/>
      <selection pane="bottomLeft" activeCell="A48" activeCellId="2" sqref="A50:IV50 A52:IV52 A48:IV48"/>
      <selection pane="bottomRight"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251695000</v>
      </c>
      <c r="F7" s="40">
        <f>IF(E$7=0,0,E7/E$7*100)</f>
        <v>100</v>
      </c>
      <c r="G7" s="40">
        <f>SUM(G9:G17)</f>
        <v>292714149</v>
      </c>
      <c r="H7" s="41">
        <f>IF(G$7=0,0,G7/G$7*100)</f>
        <v>100</v>
      </c>
      <c r="I7" s="42">
        <f>SUM(I9:I17)</f>
        <v>0</v>
      </c>
      <c r="J7" s="40">
        <f>SUM(J9:J17)</f>
        <v>292714149</v>
      </c>
      <c r="K7" s="40">
        <f>IF(J$7=0,0,J7/J$7*100)</f>
        <v>100</v>
      </c>
      <c r="L7" s="42">
        <f>SUM(L9:L17)</f>
        <v>41019149</v>
      </c>
      <c r="M7" s="43">
        <f>ABS(IF(E7=0,0,(L7/E7)*100))</f>
        <v>16.3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49">
        <v>251695000</v>
      </c>
      <c r="F13" s="49">
        <f t="shared" si="0"/>
        <v>100</v>
      </c>
      <c r="G13" s="49">
        <v>292714149</v>
      </c>
      <c r="H13" s="50">
        <f t="shared" si="1"/>
        <v>100</v>
      </c>
      <c r="I13" s="56"/>
      <c r="J13" s="49">
        <f t="shared" si="2"/>
        <v>292714149</v>
      </c>
      <c r="K13" s="49">
        <f t="shared" si="3"/>
        <v>100</v>
      </c>
      <c r="L13" s="51">
        <f t="shared" si="4"/>
        <v>41019149</v>
      </c>
      <c r="M13" s="57">
        <f t="shared" si="5"/>
        <v>16.3</v>
      </c>
    </row>
    <row r="14" spans="1:13" s="2" customFormat="1" ht="17.25" customHeight="1">
      <c r="A14" s="45"/>
      <c r="B14" s="53" t="s">
        <v>12</v>
      </c>
      <c r="C14" s="54"/>
      <c r="D14" s="48"/>
      <c r="E14" s="49"/>
      <c r="F14" s="49">
        <f t="shared" si="0"/>
        <v>0</v>
      </c>
      <c r="G14" s="49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11737000</v>
      </c>
      <c r="F19" s="40">
        <f>IF(E$7=0,0,E19/E$7*100)</f>
        <v>4.66</v>
      </c>
      <c r="G19" s="40">
        <f>SUM(G21:G32)</f>
        <v>7873303</v>
      </c>
      <c r="H19" s="41">
        <f>IF(G$7=0,0,G19/G$7*100)</f>
        <v>2.69</v>
      </c>
      <c r="I19" s="42">
        <f>SUM(I21:I32)</f>
        <v>0</v>
      </c>
      <c r="J19" s="40">
        <f>SUM(J21:J32)</f>
        <v>7873303</v>
      </c>
      <c r="K19" s="40">
        <f>IF(J$7=0,0,J19/J$7*100)</f>
        <v>2.69</v>
      </c>
      <c r="L19" s="42">
        <f>SUM(L21:L32)</f>
        <v>-3863697</v>
      </c>
      <c r="M19" s="43">
        <f>ABS(IF(E19=0,0,(L19/E19)*100))</f>
        <v>32.92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49">
        <v>7388000</v>
      </c>
      <c r="F29" s="49">
        <f t="shared" si="6"/>
        <v>2.94</v>
      </c>
      <c r="G29" s="49">
        <v>4196108</v>
      </c>
      <c r="H29" s="50">
        <f t="shared" si="7"/>
        <v>1.43</v>
      </c>
      <c r="I29" s="56"/>
      <c r="J29" s="49">
        <f t="shared" si="8"/>
        <v>4196108</v>
      </c>
      <c r="K29" s="49">
        <f t="shared" si="9"/>
        <v>1.43</v>
      </c>
      <c r="L29" s="51">
        <f t="shared" si="10"/>
        <v>-3191892</v>
      </c>
      <c r="M29" s="57">
        <f t="shared" si="11"/>
        <v>43.2</v>
      </c>
    </row>
    <row r="30" spans="1:13" s="2" customFormat="1" ht="17.25" customHeight="1">
      <c r="A30" s="45"/>
      <c r="B30" s="53" t="s">
        <v>25</v>
      </c>
      <c r="C30" s="54"/>
      <c r="D30" s="48"/>
      <c r="E30" s="49">
        <v>4349000</v>
      </c>
      <c r="F30" s="49">
        <f t="shared" si="6"/>
        <v>1.73</v>
      </c>
      <c r="G30" s="49">
        <v>3677195</v>
      </c>
      <c r="H30" s="50">
        <f t="shared" si="7"/>
        <v>1.26</v>
      </c>
      <c r="I30" s="56"/>
      <c r="J30" s="49">
        <f t="shared" si="8"/>
        <v>3677195</v>
      </c>
      <c r="K30" s="49">
        <f t="shared" si="9"/>
        <v>1.26</v>
      </c>
      <c r="L30" s="51">
        <f t="shared" si="10"/>
        <v>-671805</v>
      </c>
      <c r="M30" s="57">
        <f t="shared" si="11"/>
        <v>15.45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239958000</v>
      </c>
      <c r="F34" s="40">
        <f>IF(E$7=0,0,E34/E$7*100)</f>
        <v>95.34</v>
      </c>
      <c r="G34" s="40">
        <f>G7-G19</f>
        <v>284840846</v>
      </c>
      <c r="H34" s="41">
        <f>IF(G$7=0,0,G34/G$7*100)</f>
        <v>97.31</v>
      </c>
      <c r="I34" s="42">
        <f>I7-I19</f>
        <v>0</v>
      </c>
      <c r="J34" s="40">
        <f>J7-J19</f>
        <v>284840846</v>
      </c>
      <c r="K34" s="40">
        <f>IF(J$7=0,0,J34/J$7*100)</f>
        <v>97.31</v>
      </c>
      <c r="L34" s="42">
        <f>L7-L19</f>
        <v>44882846</v>
      </c>
      <c r="M34" s="43">
        <f>ABS(IF(E34=0,0,(L34/E34)*100))</f>
        <v>18.7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180010000</v>
      </c>
      <c r="F36" s="40">
        <f>IF(E$7=0,0,E36/E$7*100)</f>
        <v>71.52</v>
      </c>
      <c r="G36" s="40">
        <f>SUM(G38:G39)</f>
        <v>162852982</v>
      </c>
      <c r="H36" s="41">
        <f>IF(G$7=0,0,G36/G$7*100)</f>
        <v>55.64</v>
      </c>
      <c r="I36" s="42">
        <f>SUM(I38:I39)</f>
        <v>0</v>
      </c>
      <c r="J36" s="40">
        <f>SUM(J38:J39)</f>
        <v>162852982</v>
      </c>
      <c r="K36" s="40">
        <f>IF(J$7=0,0,J36/J$7*100)</f>
        <v>55.64</v>
      </c>
      <c r="L36" s="42">
        <f>SUM(L38:L39)</f>
        <v>-17157018</v>
      </c>
      <c r="M36" s="43">
        <f>ABS(IF(E36=0,0,(L36/E36)*100))</f>
        <v>9.53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49">
        <v>180010000</v>
      </c>
      <c r="F38" s="49">
        <f>IF(E$7=0,0,E38/E$7*100)</f>
        <v>71.52</v>
      </c>
      <c r="G38" s="49">
        <v>160903886</v>
      </c>
      <c r="H38" s="50">
        <f>IF(G$7=0,0,G38/G$7*100)</f>
        <v>54.97</v>
      </c>
      <c r="I38" s="56"/>
      <c r="J38" s="49">
        <f>G38+I38</f>
        <v>160903886</v>
      </c>
      <c r="K38" s="49">
        <f>IF(J$7=0,0,J38/J$7*100)</f>
        <v>54.97</v>
      </c>
      <c r="L38" s="51">
        <f>J38-E38</f>
        <v>-19106114</v>
      </c>
      <c r="M38" s="57">
        <f>ABS(IF(E38=0,0,(L38/E38)*100))</f>
        <v>10.61</v>
      </c>
    </row>
    <row r="39" spans="1:13" s="2" customFormat="1" ht="17.25" customHeight="1">
      <c r="A39" s="45"/>
      <c r="B39" s="53" t="s">
        <v>29</v>
      </c>
      <c r="C39" s="54"/>
      <c r="D39" s="48"/>
      <c r="E39" s="49"/>
      <c r="F39" s="49">
        <f>IF(E$7=0,0,E39/E$7*100)</f>
        <v>0</v>
      </c>
      <c r="G39" s="49">
        <v>1949096</v>
      </c>
      <c r="H39" s="50">
        <f>IF(G$7=0,0,G39/G$7*100)</f>
        <v>0.67</v>
      </c>
      <c r="I39" s="56"/>
      <c r="J39" s="49">
        <f>G39+I39</f>
        <v>1949096</v>
      </c>
      <c r="K39" s="49">
        <f>IF(J$7=0,0,J39/J$7*100)</f>
        <v>0.67</v>
      </c>
      <c r="L39" s="51">
        <f>J39-E39</f>
        <v>1949096</v>
      </c>
      <c r="M39" s="57">
        <f>ABS(IF(E39=0,0,(L39/E39)*100))</f>
        <v>0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2">
        <f>SUM(L43:L44)</f>
        <v>0</v>
      </c>
      <c r="M41" s="43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/>
      <c r="F44" s="49">
        <f>IF(E$7=0,0,E44/E$7*100)</f>
        <v>0</v>
      </c>
      <c r="G44" s="55"/>
      <c r="H44" s="50">
        <f>IF(G$7=0,0,G44/G$7*100)</f>
        <v>0</v>
      </c>
      <c r="I44" s="56"/>
      <c r="J44" s="49">
        <f>G44+I44</f>
        <v>0</v>
      </c>
      <c r="K44" s="49">
        <f>IF(J$7=0,0,J44/J$7*100)</f>
        <v>0</v>
      </c>
      <c r="L44" s="51">
        <f>J44-E44</f>
        <v>0</v>
      </c>
      <c r="M44" s="57">
        <f>ABS(IF(E44=0,0,(L44/E44)*100))</f>
        <v>0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180010000</v>
      </c>
      <c r="F47" s="40">
        <f>IF(E$7=0,0,E47/E$7*100)</f>
        <v>71.52</v>
      </c>
      <c r="G47" s="40">
        <f>G36-G41</f>
        <v>162852982</v>
      </c>
      <c r="H47" s="41">
        <f>IF(G$7=0,0,G47/G$7*100)</f>
        <v>55.64</v>
      </c>
      <c r="I47" s="42">
        <f>I36-I41</f>
        <v>0</v>
      </c>
      <c r="J47" s="40">
        <f>J36-J41</f>
        <v>162852982</v>
      </c>
      <c r="K47" s="40">
        <f>IF(J$7=0,0,J47/J$7*100)</f>
        <v>55.64</v>
      </c>
      <c r="L47" s="42">
        <f>L36-L41</f>
        <v>-17157018</v>
      </c>
      <c r="M47" s="43">
        <f>ABS(IF(E47=0,0,(L47/E47)*100))</f>
        <v>9.53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419968000</v>
      </c>
      <c r="F53" s="76">
        <f>IF(E$7=0,0,E53/E$7*100)</f>
        <v>166.86</v>
      </c>
      <c r="G53" s="76">
        <f>G34+G47+G49+G51</f>
        <v>447693828</v>
      </c>
      <c r="H53" s="77">
        <f>IF(G$7=0,0,G53/G$7*100)</f>
        <v>152.95</v>
      </c>
      <c r="I53" s="78">
        <f>I34+I47+I49+I51</f>
        <v>0</v>
      </c>
      <c r="J53" s="76">
        <f>J34+J47+J49+J51</f>
        <v>447693828</v>
      </c>
      <c r="K53" s="76">
        <f>IF(J$7=0,0,J53/J$7*100)</f>
        <v>152.95</v>
      </c>
      <c r="L53" s="79">
        <f>L34+L47+L49+L51</f>
        <v>27725828</v>
      </c>
      <c r="M53" s="80">
        <f>ABS(IF(E53=0,0,(L53/E53)*100))</f>
        <v>6.6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A7:D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53:D53"/>
    <mergeCell ref="A51:D51"/>
    <mergeCell ref="A49:D49"/>
    <mergeCell ref="A47:D47"/>
    <mergeCell ref="A41:D41"/>
    <mergeCell ref="A36:D36"/>
    <mergeCell ref="A34:D34"/>
    <mergeCell ref="A19:D19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5"/>
  <sheetViews>
    <sheetView showGridLines="0" zoomScale="85" zoomScaleNormal="85" workbookViewId="0" topLeftCell="A16">
      <selection activeCell="A7" sqref="A7:IV7"/>
    </sheetView>
  </sheetViews>
  <sheetFormatPr defaultColWidth="9.00390625" defaultRowHeight="16.5"/>
  <cols>
    <col min="1" max="1" width="1.37890625" style="180" customWidth="1"/>
    <col min="2" max="2" width="1.4921875" style="181" customWidth="1"/>
    <col min="3" max="3" width="15.00390625" style="182" customWidth="1"/>
    <col min="4" max="4" width="0.5" style="183" customWidth="1"/>
    <col min="5" max="9" width="15.125" style="184" customWidth="1"/>
    <col min="10" max="10" width="8.375" style="184" customWidth="1"/>
    <col min="11" max="16384" width="9.625" style="184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1974801000</v>
      </c>
      <c r="F7" s="123">
        <f>SUM(F9:F11)</f>
        <v>2040603043.83</v>
      </c>
      <c r="G7" s="124">
        <f>SUM(G9:G11)</f>
        <v>0</v>
      </c>
      <c r="H7" s="125">
        <f>SUM(H9:H11)</f>
        <v>2040603043.83</v>
      </c>
      <c r="I7" s="126">
        <f>H7-E7</f>
        <v>65802043.83</v>
      </c>
      <c r="J7" s="127">
        <f>ABS(IF(E7&gt;0,((I7/E7)*100),0))</f>
        <v>3.33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35">
        <v>419968000</v>
      </c>
      <c r="F9" s="135">
        <v>447693828</v>
      </c>
      <c r="G9" s="140"/>
      <c r="H9" s="135">
        <f>F9+G9</f>
        <v>447693828</v>
      </c>
      <c r="I9" s="136">
        <f>H9-E9</f>
        <v>27725828</v>
      </c>
      <c r="J9" s="141">
        <f>ABS(IF(E9&gt;0,((I9/E9)*100),0))</f>
        <v>6.6</v>
      </c>
    </row>
    <row r="10" spans="1:10" s="138" customFormat="1" ht="22.5" customHeight="1">
      <c r="A10" s="129"/>
      <c r="B10" s="139" t="s">
        <v>51</v>
      </c>
      <c r="C10" s="139"/>
      <c r="D10" s="132"/>
      <c r="E10" s="135">
        <v>1554833000</v>
      </c>
      <c r="F10" s="135">
        <v>1592909215.83</v>
      </c>
      <c r="G10" s="140"/>
      <c r="H10" s="135">
        <f>F10+G10</f>
        <v>1592909215.83</v>
      </c>
      <c r="I10" s="136">
        <f>H10-E10</f>
        <v>38076215.83</v>
      </c>
      <c r="J10" s="141">
        <f>ABS(IF(E10&gt;0,((I10/E10)*100),0))</f>
        <v>2.45</v>
      </c>
    </row>
    <row r="11" spans="1:10" s="138" customFormat="1" ht="22.5" customHeight="1">
      <c r="A11" s="129"/>
      <c r="B11" s="139" t="s">
        <v>52</v>
      </c>
      <c r="C11" s="139"/>
      <c r="D11" s="132"/>
      <c r="E11" s="142"/>
      <c r="F11" s="142"/>
      <c r="G11" s="140"/>
      <c r="H11" s="135">
        <f>F11+G11</f>
        <v>0</v>
      </c>
      <c r="I11" s="136">
        <f>H11-E11</f>
        <v>0</v>
      </c>
      <c r="J11" s="141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419968000</v>
      </c>
      <c r="F13" s="123">
        <f>SUM(F15:F19)</f>
        <v>419968000</v>
      </c>
      <c r="G13" s="124">
        <f>SUM(G15:G19)</f>
        <v>0</v>
      </c>
      <c r="H13" s="125">
        <f>SUM(H15:H19)</f>
        <v>419968000</v>
      </c>
      <c r="I13" s="126">
        <f>H13-E13</f>
        <v>0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2"/>
      <c r="F15" s="142"/>
      <c r="G15" s="140"/>
      <c r="H15" s="135">
        <f>F15+G15</f>
        <v>0</v>
      </c>
      <c r="I15" s="136">
        <f>H15-E15</f>
        <v>0</v>
      </c>
      <c r="J15" s="141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2"/>
      <c r="F16" s="142"/>
      <c r="G16" s="140"/>
      <c r="H16" s="135">
        <f>F16+G16</f>
        <v>0</v>
      </c>
      <c r="I16" s="136">
        <f>H16-E16</f>
        <v>0</v>
      </c>
      <c r="J16" s="141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2"/>
      <c r="F17" s="142"/>
      <c r="G17" s="140"/>
      <c r="H17" s="135">
        <f>F17+G17</f>
        <v>0</v>
      </c>
      <c r="I17" s="136">
        <f>H17-E17</f>
        <v>0</v>
      </c>
      <c r="J17" s="141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2">
        <v>419968000</v>
      </c>
      <c r="F18" s="142">
        <v>419968000</v>
      </c>
      <c r="G18" s="144"/>
      <c r="H18" s="135">
        <f>F18+G18</f>
        <v>419968000</v>
      </c>
      <c r="I18" s="136">
        <f>H18-E18</f>
        <v>0</v>
      </c>
      <c r="J18" s="141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2"/>
      <c r="F19" s="142"/>
      <c r="G19" s="140"/>
      <c r="H19" s="135">
        <f>F19+G19</f>
        <v>0</v>
      </c>
      <c r="I19" s="136">
        <f>H19-E19</f>
        <v>0</v>
      </c>
      <c r="J19" s="141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1554833000</v>
      </c>
      <c r="F21" s="123">
        <f>F7-F13</f>
        <v>1620635043.83</v>
      </c>
      <c r="G21" s="124">
        <f>G7-G13</f>
        <v>0</v>
      </c>
      <c r="H21" s="125">
        <f>H7-H13</f>
        <v>1620635043.83</v>
      </c>
      <c r="I21" s="126">
        <f>H21-E21</f>
        <v>65802043.83</v>
      </c>
      <c r="J21" s="127">
        <f>ABS(IF(E21&gt;0,((I21/E21)*100),0))</f>
        <v>4.23</v>
      </c>
    </row>
    <row r="22" spans="1:10" s="138" customFormat="1" ht="24" customHeight="1">
      <c r="A22" s="129"/>
      <c r="B22" s="145"/>
      <c r="C22" s="146"/>
      <c r="D22" s="147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0</v>
      </c>
      <c r="G23" s="124">
        <f>SUM(G25:G26)</f>
        <v>0</v>
      </c>
      <c r="H23" s="125">
        <f>SUM(H25:H26)</f>
        <v>0</v>
      </c>
      <c r="I23" s="126">
        <f>H23-E23</f>
        <v>0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2"/>
      <c r="F25" s="142"/>
      <c r="G25" s="140"/>
      <c r="H25" s="135">
        <f>F25+G25</f>
        <v>0</v>
      </c>
      <c r="I25" s="136">
        <f>H25-E25</f>
        <v>0</v>
      </c>
      <c r="J25" s="141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2"/>
      <c r="F26" s="142"/>
      <c r="G26" s="140"/>
      <c r="H26" s="135">
        <f>F26+G26</f>
        <v>0</v>
      </c>
      <c r="I26" s="136">
        <f>H26-E26</f>
        <v>0</v>
      </c>
      <c r="J26" s="141">
        <f>ABS(IF(E26&gt;0,((I26/E26)*100),0))</f>
        <v>0</v>
      </c>
    </row>
    <row r="27" spans="1:10" s="156" customFormat="1" ht="17.25" customHeight="1">
      <c r="A27" s="148"/>
      <c r="B27" s="149" t="s">
        <v>63</v>
      </c>
      <c r="C27" s="149"/>
      <c r="D27" s="150"/>
      <c r="E27" s="151"/>
      <c r="F27" s="151"/>
      <c r="G27" s="152"/>
      <c r="H27" s="153"/>
      <c r="I27" s="154"/>
      <c r="J27" s="155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2"/>
      <c r="F31" s="142"/>
      <c r="G31" s="140"/>
      <c r="H31" s="135">
        <f>F31+G31</f>
        <v>0</v>
      </c>
      <c r="I31" s="136">
        <f>H31-E31</f>
        <v>0</v>
      </c>
      <c r="J31" s="141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2"/>
      <c r="F32" s="142"/>
      <c r="G32" s="140"/>
      <c r="H32" s="135">
        <f>F32+G32</f>
        <v>0</v>
      </c>
      <c r="I32" s="136">
        <f>H32-E32</f>
        <v>0</v>
      </c>
      <c r="J32" s="141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2"/>
      <c r="F33" s="142"/>
      <c r="G33" s="140"/>
      <c r="H33" s="135">
        <f>F33+G33</f>
        <v>0</v>
      </c>
      <c r="I33" s="136">
        <f>H33-E33</f>
        <v>0</v>
      </c>
      <c r="J33" s="141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2"/>
      <c r="F34" s="142"/>
      <c r="G34" s="140"/>
      <c r="H34" s="135">
        <f>F34+G34</f>
        <v>0</v>
      </c>
      <c r="I34" s="136">
        <f>H34-E34</f>
        <v>0</v>
      </c>
      <c r="J34" s="141">
        <f>ABS(IF(E34&gt;0,((I34/E34)*100),0))</f>
        <v>0</v>
      </c>
    </row>
    <row r="35" spans="1:10" s="138" customFormat="1" ht="15" customHeight="1">
      <c r="A35" s="129"/>
      <c r="B35" s="157"/>
      <c r="C35" s="157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7"/>
      <c r="C36" s="157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8" t="s">
        <v>69</v>
      </c>
      <c r="B37" s="159"/>
      <c r="C37" s="159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60"/>
      <c r="B38" s="161"/>
      <c r="C38" s="162"/>
      <c r="D38" s="163"/>
      <c r="E38" s="164"/>
      <c r="F38" s="164"/>
      <c r="G38" s="165"/>
      <c r="H38" s="166"/>
      <c r="I38" s="167"/>
      <c r="J38" s="168"/>
    </row>
    <row r="39" spans="1:4" s="138" customFormat="1" ht="15.75">
      <c r="A39" s="129"/>
      <c r="B39" s="169"/>
      <c r="C39" s="170"/>
      <c r="D39" s="171"/>
    </row>
    <row r="40" spans="1:4" s="176" customFormat="1" ht="15.75">
      <c r="A40" s="172"/>
      <c r="B40" s="173"/>
      <c r="C40" s="174"/>
      <c r="D40" s="175"/>
    </row>
    <row r="41" spans="1:4" s="176" customFormat="1" ht="15">
      <c r="A41" s="177"/>
      <c r="B41" s="173"/>
      <c r="C41" s="178"/>
      <c r="D41" s="179"/>
    </row>
    <row r="42" spans="1:4" s="176" customFormat="1" ht="15">
      <c r="A42" s="177"/>
      <c r="B42" s="173"/>
      <c r="C42" s="178"/>
      <c r="D42" s="179"/>
    </row>
    <row r="43" spans="1:4" s="176" customFormat="1" ht="15">
      <c r="A43" s="177"/>
      <c r="B43" s="173"/>
      <c r="C43" s="178"/>
      <c r="D43" s="179"/>
    </row>
    <row r="44" spans="1:4" s="176" customFormat="1" ht="15">
      <c r="A44" s="177"/>
      <c r="B44" s="173"/>
      <c r="C44" s="178"/>
      <c r="D44" s="179"/>
    </row>
    <row r="45" spans="1:4" s="176" customFormat="1" ht="15">
      <c r="A45" s="177"/>
      <c r="B45" s="173"/>
      <c r="C45" s="178"/>
      <c r="D45" s="179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showGridLines="0" workbookViewId="0" topLeftCell="A37">
      <selection activeCell="A41" activeCellId="2" sqref="A12:IV12 A27:IV27 A41:IV49"/>
    </sheetView>
  </sheetViews>
  <sheetFormatPr defaultColWidth="9.00390625" defaultRowHeight="16.5"/>
  <cols>
    <col min="1" max="1" width="1.00390625" style="266" customWidth="1"/>
    <col min="2" max="2" width="3.875" style="267" customWidth="1"/>
    <col min="3" max="3" width="30.50390625" style="268" customWidth="1"/>
    <col min="4" max="4" width="0.6171875" style="269" customWidth="1"/>
    <col min="5" max="7" width="19.125" style="270" customWidth="1"/>
    <col min="8" max="8" width="10.00390625" style="270" customWidth="1"/>
    <col min="9" max="16384" width="9.625" style="270" customWidth="1"/>
  </cols>
  <sheetData>
    <row r="1" spans="1:8" s="188" customFormat="1" ht="18" customHeight="1">
      <c r="A1" s="185"/>
      <c r="B1" s="186"/>
      <c r="C1" s="187"/>
      <c r="D1" s="186"/>
      <c r="E1" s="186"/>
      <c r="F1" s="186"/>
      <c r="G1" s="186"/>
      <c r="H1" s="186"/>
    </row>
    <row r="2" spans="1:8" s="188" customFormat="1" ht="36" customHeight="1">
      <c r="A2" s="189" t="s">
        <v>103</v>
      </c>
      <c r="B2" s="189"/>
      <c r="C2" s="189"/>
      <c r="D2" s="189"/>
      <c r="E2" s="189"/>
      <c r="F2" s="189"/>
      <c r="G2" s="189"/>
      <c r="H2" s="189"/>
    </row>
    <row r="3" spans="1:8" s="191" customFormat="1" ht="18" customHeight="1">
      <c r="A3" s="190"/>
      <c r="B3" s="190"/>
      <c r="C3" s="190"/>
      <c r="D3" s="190"/>
      <c r="E3" s="190"/>
      <c r="F3" s="190"/>
      <c r="G3" s="190"/>
      <c r="H3" s="190"/>
    </row>
    <row r="4" spans="1:8" s="188" customFormat="1" ht="31.5" customHeight="1" thickBot="1">
      <c r="A4" s="192" t="s">
        <v>104</v>
      </c>
      <c r="B4" s="193"/>
      <c r="C4" s="193"/>
      <c r="D4" s="193"/>
      <c r="E4" s="193"/>
      <c r="F4" s="193"/>
      <c r="G4" s="193"/>
      <c r="H4" s="194" t="s">
        <v>1</v>
      </c>
    </row>
    <row r="5" spans="1:8" s="188" customFormat="1" ht="24.75" customHeight="1">
      <c r="A5" s="195" t="s">
        <v>105</v>
      </c>
      <c r="B5" s="195"/>
      <c r="C5" s="195"/>
      <c r="D5" s="196"/>
      <c r="E5" s="197" t="s">
        <v>2</v>
      </c>
      <c r="F5" s="197" t="s">
        <v>76</v>
      </c>
      <c r="G5" s="198" t="s">
        <v>77</v>
      </c>
      <c r="H5" s="199"/>
    </row>
    <row r="6" spans="1:8" s="188" customFormat="1" ht="21.75" customHeight="1">
      <c r="A6" s="200"/>
      <c r="B6" s="200"/>
      <c r="C6" s="200"/>
      <c r="D6" s="201"/>
      <c r="E6" s="202"/>
      <c r="F6" s="202"/>
      <c r="G6" s="203" t="s">
        <v>78</v>
      </c>
      <c r="H6" s="204" t="s">
        <v>3</v>
      </c>
    </row>
    <row r="7" spans="1:8" s="188" customFormat="1" ht="25.5" customHeight="1">
      <c r="A7" s="205" t="s">
        <v>79</v>
      </c>
      <c r="B7" s="206"/>
      <c r="C7" s="206"/>
      <c r="D7" s="207"/>
      <c r="E7" s="208"/>
      <c r="F7" s="208"/>
      <c r="G7" s="209"/>
      <c r="H7" s="210"/>
    </row>
    <row r="8" spans="1:8" s="188" customFormat="1" ht="6" customHeight="1">
      <c r="A8" s="211"/>
      <c r="B8" s="212"/>
      <c r="C8" s="213"/>
      <c r="D8" s="214"/>
      <c r="E8" s="215"/>
      <c r="F8" s="215"/>
      <c r="G8" s="216"/>
      <c r="H8" s="217"/>
    </row>
    <row r="9" spans="1:8" s="188" customFormat="1" ht="17.25" customHeight="1">
      <c r="A9" s="211"/>
      <c r="B9" s="218" t="s">
        <v>80</v>
      </c>
      <c r="C9" s="219"/>
      <c r="D9" s="220"/>
      <c r="E9" s="221">
        <v>419968000</v>
      </c>
      <c r="F9" s="221">
        <v>447693828</v>
      </c>
      <c r="G9" s="221">
        <f>F9-E9</f>
        <v>27725828</v>
      </c>
      <c r="H9" s="222">
        <f>ABS(IF(E9=0,0,((G9/E9)*100)))</f>
        <v>6.6</v>
      </c>
    </row>
    <row r="10" spans="1:8" s="188" customFormat="1" ht="17.25" customHeight="1">
      <c r="A10" s="211"/>
      <c r="B10" s="218" t="s">
        <v>81</v>
      </c>
      <c r="C10" s="219"/>
      <c r="D10" s="214"/>
      <c r="E10" s="221">
        <v>-34263000</v>
      </c>
      <c r="F10" s="221">
        <v>-73714565</v>
      </c>
      <c r="G10" s="221">
        <f>F10-E10</f>
        <v>-39451565</v>
      </c>
      <c r="H10" s="222">
        <f>ABS(IF(E10=0,0,((G10/E10)*100)))</f>
        <v>115.14</v>
      </c>
    </row>
    <row r="11" spans="1:8" s="188" customFormat="1" ht="6" customHeight="1">
      <c r="A11" s="211"/>
      <c r="B11" s="223"/>
      <c r="C11" s="224"/>
      <c r="D11" s="214"/>
      <c r="E11" s="215"/>
      <c r="F11" s="215"/>
      <c r="G11" s="221"/>
      <c r="H11" s="217"/>
    </row>
    <row r="12" spans="1:8" s="188" customFormat="1" ht="15" customHeight="1">
      <c r="A12" s="225" t="s">
        <v>82</v>
      </c>
      <c r="B12" s="226"/>
      <c r="C12" s="226"/>
      <c r="D12" s="214"/>
      <c r="E12" s="208">
        <f>SUM(E9:E10)</f>
        <v>385705000</v>
      </c>
      <c r="F12" s="208">
        <f>SUM(F9:F10)</f>
        <v>373979263</v>
      </c>
      <c r="G12" s="227">
        <f>F12-E12</f>
        <v>-11725737</v>
      </c>
      <c r="H12" s="228">
        <f>ABS(IF(E12=0,0,((G12/E12)*100)))</f>
        <v>3.04</v>
      </c>
    </row>
    <row r="13" spans="1:8" s="188" customFormat="1" ht="9" customHeight="1">
      <c r="A13" s="211"/>
      <c r="B13" s="223"/>
      <c r="C13" s="224"/>
      <c r="D13" s="220"/>
      <c r="E13" s="208"/>
      <c r="F13" s="208"/>
      <c r="G13" s="227"/>
      <c r="H13" s="210"/>
    </row>
    <row r="14" spans="1:8" s="188" customFormat="1" ht="15" customHeight="1">
      <c r="A14" s="229" t="s">
        <v>106</v>
      </c>
      <c r="B14" s="230" t="s">
        <v>107</v>
      </c>
      <c r="C14" s="231"/>
      <c r="D14" s="214"/>
      <c r="E14" s="215"/>
      <c r="F14" s="215"/>
      <c r="G14" s="221"/>
      <c r="H14" s="217"/>
    </row>
    <row r="15" spans="1:8" s="188" customFormat="1" ht="6" customHeight="1">
      <c r="A15" s="232"/>
      <c r="B15" s="233"/>
      <c r="C15" s="234"/>
      <c r="D15" s="214"/>
      <c r="E15" s="215"/>
      <c r="F15" s="215"/>
      <c r="G15" s="221"/>
      <c r="H15" s="217"/>
    </row>
    <row r="16" spans="1:8" s="188" customFormat="1" ht="17.25" customHeight="1">
      <c r="A16" s="232"/>
      <c r="B16" s="218" t="s">
        <v>108</v>
      </c>
      <c r="C16" s="219"/>
      <c r="D16" s="220"/>
      <c r="E16" s="221"/>
      <c r="F16" s="221"/>
      <c r="G16" s="221">
        <f aca="true" t="shared" si="0" ref="G16:G25">F16-E16</f>
        <v>0</v>
      </c>
      <c r="H16" s="222">
        <f aca="true" t="shared" si="1" ref="H16:H25">ABS(IF(E16=0,0,((G16/E16)*100)))</f>
        <v>0</v>
      </c>
    </row>
    <row r="17" spans="1:8" s="188" customFormat="1" ht="17.25" customHeight="1">
      <c r="A17" s="232"/>
      <c r="B17" s="218" t="s">
        <v>109</v>
      </c>
      <c r="C17" s="219"/>
      <c r="D17" s="214"/>
      <c r="E17" s="221">
        <v>5028602000</v>
      </c>
      <c r="F17" s="221">
        <v>3329805591</v>
      </c>
      <c r="G17" s="221">
        <f t="shared" si="0"/>
        <v>-1698796409</v>
      </c>
      <c r="H17" s="222">
        <f t="shared" si="1"/>
        <v>33.78</v>
      </c>
    </row>
    <row r="18" spans="1:8" s="188" customFormat="1" ht="17.25" customHeight="1">
      <c r="A18" s="232"/>
      <c r="B18" s="218" t="s">
        <v>83</v>
      </c>
      <c r="C18" s="219"/>
      <c r="D18" s="214"/>
      <c r="E18" s="235"/>
      <c r="F18" s="235"/>
      <c r="G18" s="221">
        <f t="shared" si="0"/>
        <v>0</v>
      </c>
      <c r="H18" s="222">
        <f t="shared" si="1"/>
        <v>0</v>
      </c>
    </row>
    <row r="19" spans="1:8" s="188" customFormat="1" ht="17.25" customHeight="1">
      <c r="A19" s="232"/>
      <c r="B19" s="218" t="s">
        <v>84</v>
      </c>
      <c r="C19" s="219"/>
      <c r="D19" s="236"/>
      <c r="E19" s="235"/>
      <c r="F19" s="237"/>
      <c r="G19" s="221">
        <f t="shared" si="0"/>
        <v>0</v>
      </c>
      <c r="H19" s="222">
        <f t="shared" si="1"/>
        <v>0</v>
      </c>
    </row>
    <row r="20" spans="1:8" s="188" customFormat="1" ht="17.25" customHeight="1">
      <c r="A20" s="232"/>
      <c r="B20" s="218" t="s">
        <v>85</v>
      </c>
      <c r="C20" s="219"/>
      <c r="D20" s="238"/>
      <c r="E20" s="235"/>
      <c r="F20" s="237"/>
      <c r="G20" s="221">
        <f t="shared" si="0"/>
        <v>0</v>
      </c>
      <c r="H20" s="222">
        <f t="shared" si="1"/>
        <v>0</v>
      </c>
    </row>
    <row r="21" spans="1:8" s="188" customFormat="1" ht="17.25" customHeight="1">
      <c r="A21" s="232"/>
      <c r="B21" s="218" t="s">
        <v>110</v>
      </c>
      <c r="C21" s="219"/>
      <c r="D21" s="238"/>
      <c r="E21" s="235"/>
      <c r="F21" s="235"/>
      <c r="G21" s="221">
        <f t="shared" si="0"/>
        <v>0</v>
      </c>
      <c r="H21" s="222">
        <f t="shared" si="1"/>
        <v>0</v>
      </c>
    </row>
    <row r="22" spans="1:8" s="188" customFormat="1" ht="17.25" customHeight="1">
      <c r="A22" s="211"/>
      <c r="B22" s="218" t="s">
        <v>111</v>
      </c>
      <c r="C22" s="239" t="s">
        <v>67</v>
      </c>
      <c r="D22" s="236"/>
      <c r="E22" s="221">
        <v>-7000000000</v>
      </c>
      <c r="F22" s="221">
        <v>-8179481744</v>
      </c>
      <c r="G22" s="221">
        <f t="shared" si="0"/>
        <v>-1179481744</v>
      </c>
      <c r="H22" s="222">
        <f t="shared" si="1"/>
        <v>16.85</v>
      </c>
    </row>
    <row r="23" spans="1:8" s="188" customFormat="1" ht="17.25" customHeight="1">
      <c r="A23" s="211"/>
      <c r="B23" s="218" t="s">
        <v>86</v>
      </c>
      <c r="C23" s="239"/>
      <c r="D23" s="214"/>
      <c r="E23" s="221">
        <v>-130000</v>
      </c>
      <c r="F23" s="221">
        <v>-128674</v>
      </c>
      <c r="G23" s="221">
        <f t="shared" si="0"/>
        <v>1326</v>
      </c>
      <c r="H23" s="222">
        <f t="shared" si="1"/>
        <v>1.02</v>
      </c>
    </row>
    <row r="24" spans="1:8" s="188" customFormat="1" ht="17.25" customHeight="1">
      <c r="A24" s="211"/>
      <c r="B24" s="218" t="s">
        <v>87</v>
      </c>
      <c r="C24" s="239" t="s">
        <v>68</v>
      </c>
      <c r="D24" s="214"/>
      <c r="E24" s="221">
        <v>-250000</v>
      </c>
      <c r="F24" s="221">
        <v>-141595</v>
      </c>
      <c r="G24" s="221">
        <f t="shared" si="0"/>
        <v>108405</v>
      </c>
      <c r="H24" s="222">
        <f t="shared" si="1"/>
        <v>43.36</v>
      </c>
    </row>
    <row r="25" spans="1:8" s="188" customFormat="1" ht="17.25" customHeight="1">
      <c r="A25" s="211"/>
      <c r="B25" s="218" t="s">
        <v>88</v>
      </c>
      <c r="C25" s="239" t="s">
        <v>68</v>
      </c>
      <c r="D25" s="214"/>
      <c r="E25" s="237"/>
      <c r="F25" s="237"/>
      <c r="G25" s="221">
        <f t="shared" si="0"/>
        <v>0</v>
      </c>
      <c r="H25" s="222">
        <f t="shared" si="1"/>
        <v>0</v>
      </c>
    </row>
    <row r="26" spans="1:8" s="188" customFormat="1" ht="6" customHeight="1">
      <c r="A26" s="211"/>
      <c r="B26" s="223"/>
      <c r="C26" s="240"/>
      <c r="D26" s="220"/>
      <c r="E26" s="208"/>
      <c r="F26" s="208"/>
      <c r="G26" s="227"/>
      <c r="H26" s="210"/>
    </row>
    <row r="27" spans="1:8" s="188" customFormat="1" ht="15" customHeight="1">
      <c r="A27" s="225" t="s">
        <v>89</v>
      </c>
      <c r="B27" s="226"/>
      <c r="C27" s="226"/>
      <c r="D27" s="214"/>
      <c r="E27" s="208">
        <f>SUM(E16:E25)</f>
        <v>-1971778000</v>
      </c>
      <c r="F27" s="208">
        <f>SUM(F16:F25)</f>
        <v>-4849946422</v>
      </c>
      <c r="G27" s="227">
        <f>F27-E27</f>
        <v>-2878168422</v>
      </c>
      <c r="H27" s="228">
        <f>ABS(IF(E27=0,0,((G27/E27)*100)))</f>
        <v>145.97</v>
      </c>
    </row>
    <row r="28" spans="1:8" s="188" customFormat="1" ht="9" customHeight="1">
      <c r="A28" s="211"/>
      <c r="B28" s="223"/>
      <c r="C28" s="240"/>
      <c r="D28" s="214"/>
      <c r="E28" s="215"/>
      <c r="F28" s="215"/>
      <c r="G28" s="221"/>
      <c r="H28" s="217"/>
    </row>
    <row r="29" spans="1:8" s="188" customFormat="1" ht="15" customHeight="1">
      <c r="A29" s="229" t="s">
        <v>90</v>
      </c>
      <c r="B29" s="230" t="s">
        <v>112</v>
      </c>
      <c r="C29" s="231"/>
      <c r="D29" s="220"/>
      <c r="E29" s="208"/>
      <c r="F29" s="208"/>
      <c r="G29" s="227"/>
      <c r="H29" s="210"/>
    </row>
    <row r="30" spans="1:8" s="188" customFormat="1" ht="6" customHeight="1">
      <c r="A30" s="241"/>
      <c r="B30" s="233"/>
      <c r="C30" s="234"/>
      <c r="D30" s="214"/>
      <c r="E30" s="215"/>
      <c r="F30" s="215"/>
      <c r="G30" s="221"/>
      <c r="H30" s="217"/>
    </row>
    <row r="31" spans="1:8" s="188" customFormat="1" ht="23.25" customHeight="1">
      <c r="A31" s="211"/>
      <c r="B31" s="242" t="s">
        <v>113</v>
      </c>
      <c r="C31" s="239" t="s">
        <v>91</v>
      </c>
      <c r="D31" s="220"/>
      <c r="E31" s="237">
        <v>0</v>
      </c>
      <c r="F31" s="237">
        <v>0</v>
      </c>
      <c r="G31" s="221">
        <f aca="true" t="shared" si="2" ref="G31:G39">F31-E31</f>
        <v>0</v>
      </c>
      <c r="H31" s="222">
        <f aca="true" t="shared" si="3" ref="H31:H39">ABS(IF(E31=0,0,((G31/E31)*100)))</f>
        <v>0</v>
      </c>
    </row>
    <row r="32" spans="1:8" s="188" customFormat="1" ht="17.25" customHeight="1">
      <c r="A32" s="211"/>
      <c r="B32" s="218" t="s">
        <v>92</v>
      </c>
      <c r="C32" s="239"/>
      <c r="D32" s="220"/>
      <c r="E32" s="237"/>
      <c r="F32" s="237">
        <v>0</v>
      </c>
      <c r="G32" s="221">
        <f t="shared" si="2"/>
        <v>0</v>
      </c>
      <c r="H32" s="222">
        <f t="shared" si="3"/>
        <v>0</v>
      </c>
    </row>
    <row r="33" spans="1:8" s="188" customFormat="1" ht="17.25" customHeight="1">
      <c r="A33" s="211"/>
      <c r="B33" s="218" t="s">
        <v>93</v>
      </c>
      <c r="C33" s="239"/>
      <c r="D33" s="214"/>
      <c r="E33" s="237"/>
      <c r="F33" s="237"/>
      <c r="G33" s="221">
        <f t="shared" si="2"/>
        <v>0</v>
      </c>
      <c r="H33" s="222">
        <f t="shared" si="3"/>
        <v>0</v>
      </c>
    </row>
    <row r="34" spans="1:8" s="188" customFormat="1" ht="17.25" customHeight="1">
      <c r="A34" s="211"/>
      <c r="B34" s="218" t="s">
        <v>94</v>
      </c>
      <c r="C34" s="239"/>
      <c r="D34" s="214"/>
      <c r="E34" s="237"/>
      <c r="F34" s="237"/>
      <c r="G34" s="221">
        <f t="shared" si="2"/>
        <v>0</v>
      </c>
      <c r="H34" s="222">
        <f t="shared" si="3"/>
        <v>0</v>
      </c>
    </row>
    <row r="35" spans="1:8" s="188" customFormat="1" ht="23.25" customHeight="1">
      <c r="A35" s="211"/>
      <c r="B35" s="242" t="s">
        <v>114</v>
      </c>
      <c r="C35" s="239"/>
      <c r="D35" s="214"/>
      <c r="E35" s="237"/>
      <c r="F35" s="237"/>
      <c r="G35" s="221">
        <f t="shared" si="2"/>
        <v>0</v>
      </c>
      <c r="H35" s="222">
        <f t="shared" si="3"/>
        <v>0</v>
      </c>
    </row>
    <row r="36" spans="1:8" s="188" customFormat="1" ht="17.25" customHeight="1">
      <c r="A36" s="211"/>
      <c r="B36" s="218" t="s">
        <v>95</v>
      </c>
      <c r="C36" s="239"/>
      <c r="D36" s="214"/>
      <c r="E36" s="237"/>
      <c r="F36" s="237"/>
      <c r="G36" s="221">
        <f t="shared" si="2"/>
        <v>0</v>
      </c>
      <c r="H36" s="222">
        <f t="shared" si="3"/>
        <v>0</v>
      </c>
    </row>
    <row r="37" spans="1:8" s="188" customFormat="1" ht="17.25" customHeight="1">
      <c r="A37" s="211"/>
      <c r="B37" s="218" t="s">
        <v>96</v>
      </c>
      <c r="C37" s="239" t="s">
        <v>97</v>
      </c>
      <c r="D37" s="214"/>
      <c r="E37" s="237"/>
      <c r="F37" s="237"/>
      <c r="G37" s="221">
        <f t="shared" si="2"/>
        <v>0</v>
      </c>
      <c r="H37" s="222">
        <f t="shared" si="3"/>
        <v>0</v>
      </c>
    </row>
    <row r="38" spans="1:8" s="188" customFormat="1" ht="17.25" customHeight="1">
      <c r="A38" s="211"/>
      <c r="B38" s="218" t="s">
        <v>98</v>
      </c>
      <c r="C38" s="239" t="s">
        <v>99</v>
      </c>
      <c r="D38" s="214"/>
      <c r="E38" s="221">
        <v>-419968000</v>
      </c>
      <c r="F38" s="221">
        <v>-419968000</v>
      </c>
      <c r="G38" s="221">
        <f t="shared" si="2"/>
        <v>0</v>
      </c>
      <c r="H38" s="222">
        <f t="shared" si="3"/>
        <v>0</v>
      </c>
    </row>
    <row r="39" spans="1:8" s="188" customFormat="1" ht="17.25" customHeight="1">
      <c r="A39" s="211"/>
      <c r="B39" s="218" t="s">
        <v>100</v>
      </c>
      <c r="C39" s="239" t="s">
        <v>99</v>
      </c>
      <c r="D39" s="214"/>
      <c r="E39" s="237"/>
      <c r="F39" s="237"/>
      <c r="G39" s="221">
        <f t="shared" si="2"/>
        <v>0</v>
      </c>
      <c r="H39" s="222">
        <f t="shared" si="3"/>
        <v>0</v>
      </c>
    </row>
    <row r="40" spans="1:8" s="188" customFormat="1" ht="6" customHeight="1">
      <c r="A40" s="211"/>
      <c r="B40" s="223"/>
      <c r="C40" s="240"/>
      <c r="D40" s="220"/>
      <c r="E40" s="208"/>
      <c r="F40" s="208"/>
      <c r="G40" s="227"/>
      <c r="H40" s="210"/>
    </row>
    <row r="41" spans="1:8" s="188" customFormat="1" ht="15" customHeight="1">
      <c r="A41" s="225" t="s">
        <v>101</v>
      </c>
      <c r="B41" s="226"/>
      <c r="C41" s="226"/>
      <c r="D41" s="214"/>
      <c r="E41" s="208">
        <f>SUM(E31:E39)</f>
        <v>-419968000</v>
      </c>
      <c r="F41" s="208">
        <f>SUM(F31:F39)</f>
        <v>-419968000</v>
      </c>
      <c r="G41" s="227">
        <f>F41-E41</f>
        <v>0</v>
      </c>
      <c r="H41" s="228">
        <f>ABS(IF(E41=0,0,((G41/E41)*100)))</f>
        <v>0</v>
      </c>
    </row>
    <row r="42" spans="1:8" s="188" customFormat="1" ht="9" customHeight="1">
      <c r="A42" s="241"/>
      <c r="B42" s="243"/>
      <c r="C42" s="243"/>
      <c r="D42" s="220"/>
      <c r="E42" s="208"/>
      <c r="F42" s="208"/>
      <c r="G42" s="227"/>
      <c r="H42" s="244"/>
    </row>
    <row r="43" spans="1:8" s="188" customFormat="1" ht="16.5" customHeight="1">
      <c r="A43" s="245" t="s">
        <v>115</v>
      </c>
      <c r="B43" s="246" t="s">
        <v>116</v>
      </c>
      <c r="C43" s="247"/>
      <c r="D43" s="214"/>
      <c r="E43" s="248"/>
      <c r="F43" s="248"/>
      <c r="G43" s="227">
        <f>F43-E43</f>
        <v>0</v>
      </c>
      <c r="H43" s="228">
        <f>ABS(IF(E43=0,0,((G43/E43)*100)))</f>
        <v>0</v>
      </c>
    </row>
    <row r="44" spans="1:8" s="188" customFormat="1" ht="9" customHeight="1">
      <c r="A44" s="249"/>
      <c r="B44" s="250"/>
      <c r="C44" s="251"/>
      <c r="D44" s="214"/>
      <c r="E44" s="208"/>
      <c r="F44" s="208"/>
      <c r="G44" s="227"/>
      <c r="H44" s="244"/>
    </row>
    <row r="45" spans="1:8" s="188" customFormat="1" ht="16.5" customHeight="1">
      <c r="A45" s="245" t="s">
        <v>102</v>
      </c>
      <c r="B45" s="246" t="s">
        <v>116</v>
      </c>
      <c r="C45" s="247"/>
      <c r="D45" s="214"/>
      <c r="E45" s="208">
        <f>E12+E27+E41+E43</f>
        <v>-2006041000</v>
      </c>
      <c r="F45" s="208">
        <f>F12+F27+F41+F43</f>
        <v>-4895935159</v>
      </c>
      <c r="G45" s="227">
        <f>F45-E45</f>
        <v>-2889894159</v>
      </c>
      <c r="H45" s="228">
        <f>ABS(IF(E45=0,0,((G45/E45)*100)))</f>
        <v>144.06</v>
      </c>
    </row>
    <row r="46" spans="1:8" s="188" customFormat="1" ht="9" customHeight="1">
      <c r="A46" s="211"/>
      <c r="B46" s="252"/>
      <c r="C46" s="253"/>
      <c r="D46" s="214"/>
      <c r="E46" s="215"/>
      <c r="F46" s="215"/>
      <c r="G46" s="221"/>
      <c r="H46" s="254"/>
    </row>
    <row r="47" spans="1:8" s="188" customFormat="1" ht="16.5" customHeight="1">
      <c r="A47" s="245" t="s">
        <v>117</v>
      </c>
      <c r="B47" s="246" t="s">
        <v>118</v>
      </c>
      <c r="C47" s="247"/>
      <c r="D47" s="214"/>
      <c r="E47" s="248">
        <v>12843290000</v>
      </c>
      <c r="F47" s="248">
        <v>13594119810.87</v>
      </c>
      <c r="G47" s="227">
        <f>F47-E47</f>
        <v>750829810.87</v>
      </c>
      <c r="H47" s="228">
        <f>ABS(IF(E47=0,0,((G47/E47)*100)))</f>
        <v>5.85</v>
      </c>
    </row>
    <row r="48" spans="1:8" s="188" customFormat="1" ht="9" customHeight="1">
      <c r="A48" s="211"/>
      <c r="B48" s="252"/>
      <c r="C48" s="253"/>
      <c r="D48" s="214"/>
      <c r="E48" s="215"/>
      <c r="F48" s="215"/>
      <c r="G48" s="221"/>
      <c r="H48" s="254"/>
    </row>
    <row r="49" spans="1:8" s="188" customFormat="1" ht="18" customHeight="1">
      <c r="A49" s="245" t="s">
        <v>119</v>
      </c>
      <c r="B49" s="246" t="s">
        <v>120</v>
      </c>
      <c r="C49" s="247"/>
      <c r="D49" s="220"/>
      <c r="E49" s="208">
        <f>E45+E47</f>
        <v>10837249000</v>
      </c>
      <c r="F49" s="208">
        <f>F45+F47</f>
        <v>8698184651.87</v>
      </c>
      <c r="G49" s="227">
        <f>F49-E49</f>
        <v>-2139064348.13</v>
      </c>
      <c r="H49" s="228">
        <f>ABS(IF(E49=0,0,((G49/E49)*100)))</f>
        <v>19.74</v>
      </c>
    </row>
    <row r="50" spans="1:8" s="188" customFormat="1" ht="9" customHeight="1" thickBot="1">
      <c r="A50" s="255"/>
      <c r="B50" s="256"/>
      <c r="C50" s="257"/>
      <c r="D50" s="258"/>
      <c r="E50" s="259"/>
      <c r="F50" s="260"/>
      <c r="G50" s="261"/>
      <c r="H50" s="262"/>
    </row>
    <row r="51" spans="1:9" s="188" customFormat="1" ht="45" customHeight="1">
      <c r="A51" s="263" t="s">
        <v>121</v>
      </c>
      <c r="B51" s="264"/>
      <c r="C51" s="264"/>
      <c r="D51" s="264"/>
      <c r="E51" s="264"/>
      <c r="F51" s="264"/>
      <c r="G51" s="264"/>
      <c r="H51" s="264"/>
      <c r="I51" s="265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100"/>
  <sheetViews>
    <sheetView showGridLines="0" tabSelected="1" workbookViewId="0" topLeftCell="A55">
      <selection activeCell="A99" sqref="A99:IV99"/>
    </sheetView>
  </sheetViews>
  <sheetFormatPr defaultColWidth="9.00390625" defaultRowHeight="16.5"/>
  <cols>
    <col min="1" max="1" width="3.50390625" style="479" customWidth="1"/>
    <col min="2" max="2" width="2.625" style="480" customWidth="1"/>
    <col min="3" max="3" width="12.875" style="481" customWidth="1"/>
    <col min="4" max="4" width="0.5" style="481" customWidth="1"/>
    <col min="5" max="5" width="22.625" style="482" customWidth="1"/>
    <col min="6" max="6" width="8.00390625" style="482" customWidth="1"/>
    <col min="7" max="7" width="19.50390625" style="483" customWidth="1"/>
    <col min="8" max="8" width="7.625" style="482" customWidth="1"/>
    <col min="9" max="9" width="19.50390625" style="484" customWidth="1"/>
    <col min="10" max="10" width="7.875" style="485" customWidth="1"/>
    <col min="11" max="11" width="4.50390625" style="486" hidden="1" customWidth="1"/>
    <col min="12" max="12" width="2.625" style="487" hidden="1" customWidth="1"/>
    <col min="13" max="13" width="19.50390625" style="488" hidden="1" customWidth="1"/>
    <col min="14" max="14" width="1.4921875" style="488" hidden="1" customWidth="1"/>
    <col min="15" max="15" width="10.00390625" style="489" hidden="1" customWidth="1"/>
    <col min="16" max="16384" width="10.00390625" style="485" customWidth="1"/>
  </cols>
  <sheetData>
    <row r="1" spans="1:15" s="272" customFormat="1" ht="18" customHeight="1">
      <c r="A1" s="271"/>
      <c r="D1" s="273"/>
      <c r="E1" s="274"/>
      <c r="F1" s="274"/>
      <c r="G1" s="274"/>
      <c r="H1" s="274"/>
      <c r="I1" s="275"/>
      <c r="J1" s="276"/>
      <c r="K1" s="277">
        <v>0</v>
      </c>
      <c r="L1" s="278"/>
      <c r="M1" s="278"/>
      <c r="N1" s="279"/>
      <c r="O1" s="280"/>
    </row>
    <row r="2" spans="1:15" s="284" customFormat="1" ht="36" customHeight="1">
      <c r="A2" s="281" t="s">
        <v>220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  <c r="L2" s="282"/>
      <c r="M2" s="282"/>
      <c r="N2" s="282"/>
      <c r="O2" s="283"/>
    </row>
    <row r="3" spans="3:15" s="285" customFormat="1" ht="18" customHeight="1">
      <c r="C3" s="286"/>
      <c r="D3" s="287"/>
      <c r="E3" s="288"/>
      <c r="F3" s="288"/>
      <c r="G3" s="288"/>
      <c r="H3" s="288"/>
      <c r="I3" s="289"/>
      <c r="J3" s="290"/>
      <c r="K3" s="291"/>
      <c r="L3" s="291"/>
      <c r="M3" s="291"/>
      <c r="N3" s="291"/>
      <c r="O3" s="292"/>
    </row>
    <row r="4" spans="1:15" s="294" customFormat="1" ht="21.75" customHeight="1" thickBot="1">
      <c r="A4" s="293"/>
      <c r="B4" s="293"/>
      <c r="D4" s="295"/>
      <c r="E4" s="296"/>
      <c r="F4" s="296"/>
      <c r="G4" s="296"/>
      <c r="H4" s="296"/>
      <c r="I4" s="297"/>
      <c r="J4" s="298" t="s">
        <v>221</v>
      </c>
      <c r="K4" s="299"/>
      <c r="L4" s="299"/>
      <c r="M4" s="299"/>
      <c r="N4" s="299"/>
      <c r="O4" s="300"/>
    </row>
    <row r="5" spans="1:15" s="311" customFormat="1" ht="24" customHeight="1">
      <c r="A5" s="301" t="s">
        <v>222</v>
      </c>
      <c r="B5" s="301"/>
      <c r="C5" s="301"/>
      <c r="D5" s="302" t="s">
        <v>222</v>
      </c>
      <c r="E5" s="303" t="s">
        <v>122</v>
      </c>
      <c r="F5" s="304"/>
      <c r="G5" s="303" t="s">
        <v>123</v>
      </c>
      <c r="H5" s="304"/>
      <c r="I5" s="305" t="s">
        <v>124</v>
      </c>
      <c r="J5" s="306"/>
      <c r="K5" s="307"/>
      <c r="L5" s="308"/>
      <c r="M5" s="308"/>
      <c r="N5" s="309"/>
      <c r="O5" s="310"/>
    </row>
    <row r="6" spans="1:15" s="311" customFormat="1" ht="24" customHeight="1">
      <c r="A6" s="312"/>
      <c r="B6" s="312"/>
      <c r="C6" s="312"/>
      <c r="D6" s="313"/>
      <c r="E6" s="314" t="s">
        <v>125</v>
      </c>
      <c r="F6" s="315" t="s">
        <v>3</v>
      </c>
      <c r="G6" s="314" t="s">
        <v>125</v>
      </c>
      <c r="H6" s="315" t="s">
        <v>3</v>
      </c>
      <c r="I6" s="314" t="s">
        <v>125</v>
      </c>
      <c r="J6" s="316" t="s">
        <v>3</v>
      </c>
      <c r="K6" s="317"/>
      <c r="L6" s="318" t="s">
        <v>126</v>
      </c>
      <c r="M6" s="318"/>
      <c r="N6" s="319"/>
      <c r="O6" s="320" t="s">
        <v>127</v>
      </c>
    </row>
    <row r="7" spans="1:15" s="331" customFormat="1" ht="6.75" customHeight="1">
      <c r="A7" s="321"/>
      <c r="B7" s="322"/>
      <c r="C7" s="322"/>
      <c r="D7" s="323"/>
      <c r="E7" s="324"/>
      <c r="F7" s="325"/>
      <c r="G7" s="324"/>
      <c r="H7" s="325"/>
      <c r="I7" s="324"/>
      <c r="J7" s="326"/>
      <c r="K7" s="327"/>
      <c r="L7" s="328"/>
      <c r="M7" s="328"/>
      <c r="N7" s="329"/>
      <c r="O7" s="330"/>
    </row>
    <row r="8" spans="1:15" s="343" customFormat="1" ht="15" customHeight="1">
      <c r="A8" s="332" t="s">
        <v>128</v>
      </c>
      <c r="B8" s="333"/>
      <c r="C8" s="333"/>
      <c r="D8" s="334"/>
      <c r="E8" s="335">
        <f>SUM(E10,E18,E26,E37,E42,E45,E48)</f>
        <v>31646463423.87</v>
      </c>
      <c r="F8" s="335">
        <f>IF(E$8&gt;0,(E8/E$8)*100,0)</f>
        <v>100</v>
      </c>
      <c r="G8" s="335">
        <f>SUM(G10,G18,G26,G37,G42,G45,G48)</f>
        <v>31618904698.87</v>
      </c>
      <c r="H8" s="335">
        <f>IF(G$8&gt;0,(G8/G$8)*100,0)</f>
        <v>100</v>
      </c>
      <c r="I8" s="336">
        <f>E8-G8</f>
        <v>27558725</v>
      </c>
      <c r="J8" s="337">
        <f>ABS(IF(G8=0,0,((I8/G8)*100)))</f>
        <v>0.09</v>
      </c>
      <c r="K8" s="338"/>
      <c r="L8" s="339" t="s">
        <v>129</v>
      </c>
      <c r="M8" s="340"/>
      <c r="N8" s="341"/>
      <c r="O8" s="342">
        <v>41000</v>
      </c>
    </row>
    <row r="9" spans="1:15" s="343" customFormat="1" ht="8.25" customHeight="1">
      <c r="A9" s="344"/>
      <c r="B9" s="345"/>
      <c r="C9" s="346"/>
      <c r="D9" s="347"/>
      <c r="E9" s="335"/>
      <c r="F9" s="335"/>
      <c r="G9" s="335"/>
      <c r="H9" s="335"/>
      <c r="I9" s="336"/>
      <c r="J9" s="348"/>
      <c r="K9" s="338"/>
      <c r="L9" s="349"/>
      <c r="M9" s="350"/>
      <c r="N9" s="351"/>
      <c r="O9" s="342"/>
    </row>
    <row r="10" spans="1:15" s="352" customFormat="1" ht="13.5" customHeight="1">
      <c r="A10" s="345" t="s">
        <v>130</v>
      </c>
      <c r="C10" s="346"/>
      <c r="D10" s="353"/>
      <c r="E10" s="335">
        <f>SUM(E11:E16)</f>
        <v>14600801671.87</v>
      </c>
      <c r="F10" s="335">
        <f aca="true" t="shared" si="0" ref="F10:F16">IF(E$8&gt;0,(E10/E$8)*100,0)</f>
        <v>46.14</v>
      </c>
      <c r="G10" s="335">
        <f>SUM(G11:G16)</f>
        <v>16807283234.87</v>
      </c>
      <c r="H10" s="335">
        <f aca="true" t="shared" si="1" ref="H10:H16">IF(G$8&gt;0,(G10/G$8)*100,0)</f>
        <v>53.16</v>
      </c>
      <c r="I10" s="336">
        <f aca="true" t="shared" si="2" ref="I10:I16">E10-G10</f>
        <v>-2206481563</v>
      </c>
      <c r="J10" s="337">
        <f aca="true" t="shared" si="3" ref="J10:J16">ABS(IF(G10=0,0,((I10/G10)*100)))</f>
        <v>13.13</v>
      </c>
      <c r="K10" s="349" t="s">
        <v>131</v>
      </c>
      <c r="L10" s="349" t="s">
        <v>132</v>
      </c>
      <c r="M10" s="350"/>
      <c r="N10" s="354"/>
      <c r="O10" s="355">
        <v>41100</v>
      </c>
    </row>
    <row r="11" spans="1:15" s="366" customFormat="1" ht="15" customHeight="1">
      <c r="A11" s="321"/>
      <c r="B11" s="356" t="s">
        <v>133</v>
      </c>
      <c r="C11" s="356"/>
      <c r="D11" s="357"/>
      <c r="E11" s="358">
        <v>8698184651.87</v>
      </c>
      <c r="F11" s="358">
        <f t="shared" si="0"/>
        <v>27.49</v>
      </c>
      <c r="G11" s="358">
        <v>13594119810.87</v>
      </c>
      <c r="H11" s="359">
        <f t="shared" si="1"/>
        <v>42.99</v>
      </c>
      <c r="I11" s="360">
        <f t="shared" si="2"/>
        <v>-4895935159</v>
      </c>
      <c r="J11" s="361">
        <f t="shared" si="3"/>
        <v>36.02</v>
      </c>
      <c r="K11" s="327"/>
      <c r="L11" s="362" t="s">
        <v>134</v>
      </c>
      <c r="M11" s="363" t="s">
        <v>133</v>
      </c>
      <c r="N11" s="364"/>
      <c r="O11" s="365">
        <v>41110</v>
      </c>
    </row>
    <row r="12" spans="1:15" s="366" customFormat="1" ht="15" customHeight="1">
      <c r="A12" s="321"/>
      <c r="B12" s="356" t="s">
        <v>223</v>
      </c>
      <c r="C12" s="356"/>
      <c r="D12" s="357"/>
      <c r="E12" s="358"/>
      <c r="F12" s="358">
        <f t="shared" si="0"/>
        <v>0</v>
      </c>
      <c r="G12" s="358"/>
      <c r="H12" s="359">
        <f t="shared" si="1"/>
        <v>0</v>
      </c>
      <c r="I12" s="360">
        <f t="shared" si="2"/>
        <v>0</v>
      </c>
      <c r="J12" s="361">
        <f t="shared" si="3"/>
        <v>0</v>
      </c>
      <c r="K12" s="327"/>
      <c r="L12" s="362" t="s">
        <v>135</v>
      </c>
      <c r="M12" s="363" t="s">
        <v>136</v>
      </c>
      <c r="N12" s="364"/>
      <c r="O12" s="365">
        <v>41120</v>
      </c>
    </row>
    <row r="13" spans="1:15" s="366" customFormat="1" ht="15" customHeight="1">
      <c r="A13" s="321"/>
      <c r="B13" s="356" t="s">
        <v>137</v>
      </c>
      <c r="C13" s="356"/>
      <c r="D13" s="357"/>
      <c r="E13" s="358">
        <v>214210531</v>
      </c>
      <c r="F13" s="358">
        <f t="shared" si="0"/>
        <v>0.68</v>
      </c>
      <c r="G13" s="358">
        <v>139335496</v>
      </c>
      <c r="H13" s="359">
        <f t="shared" si="1"/>
        <v>0.44</v>
      </c>
      <c r="I13" s="360">
        <f t="shared" si="2"/>
        <v>74875035</v>
      </c>
      <c r="J13" s="361">
        <f t="shared" si="3"/>
        <v>53.74</v>
      </c>
      <c r="K13" s="327"/>
      <c r="L13" s="362" t="s">
        <v>138</v>
      </c>
      <c r="M13" s="363" t="s">
        <v>139</v>
      </c>
      <c r="N13" s="364"/>
      <c r="O13" s="365">
        <v>41130</v>
      </c>
    </row>
    <row r="14" spans="1:15" s="366" customFormat="1" ht="15" customHeight="1">
      <c r="A14" s="321"/>
      <c r="B14" s="356" t="s">
        <v>140</v>
      </c>
      <c r="C14" s="356"/>
      <c r="D14" s="357"/>
      <c r="E14" s="358"/>
      <c r="F14" s="359">
        <f t="shared" si="0"/>
        <v>0</v>
      </c>
      <c r="G14" s="358"/>
      <c r="H14" s="359">
        <f t="shared" si="1"/>
        <v>0</v>
      </c>
      <c r="I14" s="360">
        <f t="shared" si="2"/>
        <v>0</v>
      </c>
      <c r="J14" s="361">
        <f t="shared" si="3"/>
        <v>0</v>
      </c>
      <c r="K14" s="327"/>
      <c r="L14" s="362" t="s">
        <v>141</v>
      </c>
      <c r="M14" s="363" t="s">
        <v>140</v>
      </c>
      <c r="N14" s="364"/>
      <c r="O14" s="365">
        <v>41140</v>
      </c>
    </row>
    <row r="15" spans="1:15" s="366" customFormat="1" ht="15" customHeight="1">
      <c r="A15" s="321"/>
      <c r="B15" s="356" t="s">
        <v>142</v>
      </c>
      <c r="C15" s="356"/>
      <c r="D15" s="357"/>
      <c r="E15" s="358"/>
      <c r="F15" s="359">
        <f t="shared" si="0"/>
        <v>0</v>
      </c>
      <c r="G15" s="358"/>
      <c r="H15" s="359">
        <f t="shared" si="1"/>
        <v>0</v>
      </c>
      <c r="I15" s="360">
        <f t="shared" si="2"/>
        <v>0</v>
      </c>
      <c r="J15" s="361">
        <f t="shared" si="3"/>
        <v>0</v>
      </c>
      <c r="K15" s="327"/>
      <c r="L15" s="362" t="s">
        <v>143</v>
      </c>
      <c r="M15" s="363" t="s">
        <v>142</v>
      </c>
      <c r="N15" s="364"/>
      <c r="O15" s="365">
        <v>41150</v>
      </c>
    </row>
    <row r="16" spans="1:15" s="366" customFormat="1" ht="15" customHeight="1">
      <c r="A16" s="321"/>
      <c r="B16" s="356" t="s">
        <v>144</v>
      </c>
      <c r="C16" s="356"/>
      <c r="D16" s="357"/>
      <c r="E16" s="358">
        <v>5688406489</v>
      </c>
      <c r="F16" s="359">
        <f t="shared" si="0"/>
        <v>17.97</v>
      </c>
      <c r="G16" s="358">
        <v>3073827928</v>
      </c>
      <c r="H16" s="359">
        <f t="shared" si="1"/>
        <v>9.72</v>
      </c>
      <c r="I16" s="360">
        <f t="shared" si="2"/>
        <v>2614578561</v>
      </c>
      <c r="J16" s="361">
        <f t="shared" si="3"/>
        <v>85.06</v>
      </c>
      <c r="K16" s="327"/>
      <c r="L16" s="362" t="s">
        <v>145</v>
      </c>
      <c r="M16" s="363" t="s">
        <v>146</v>
      </c>
      <c r="N16" s="364"/>
      <c r="O16" s="365">
        <v>41160</v>
      </c>
    </row>
    <row r="17" spans="1:15" s="366" customFormat="1" ht="8.25" customHeight="1">
      <c r="A17" s="321"/>
      <c r="B17" s="367"/>
      <c r="C17" s="368"/>
      <c r="D17" s="357"/>
      <c r="E17" s="359"/>
      <c r="F17" s="359"/>
      <c r="G17" s="359"/>
      <c r="H17" s="359"/>
      <c r="I17" s="360"/>
      <c r="J17" s="369"/>
      <c r="K17" s="327"/>
      <c r="L17" s="370"/>
      <c r="M17" s="363"/>
      <c r="N17" s="364"/>
      <c r="O17" s="365"/>
    </row>
    <row r="18" spans="1:15" s="352" customFormat="1" ht="13.5" customHeight="1">
      <c r="A18" s="345" t="s">
        <v>224</v>
      </c>
      <c r="C18" s="346"/>
      <c r="D18" s="353"/>
      <c r="E18" s="335">
        <f>SUM(E20:E24)</f>
        <v>17043544936</v>
      </c>
      <c r="F18" s="335">
        <f>IF(E$8&gt;0,(E18/E$8)*100,0)</f>
        <v>53.86</v>
      </c>
      <c r="G18" s="335">
        <f>SUM(G20:G24)</f>
        <v>14808457994</v>
      </c>
      <c r="H18" s="335">
        <f>IF(G$8&gt;0,(G18/G$8)*100,0)</f>
        <v>46.83</v>
      </c>
      <c r="I18" s="336">
        <f>E18-G18</f>
        <v>2235086942</v>
      </c>
      <c r="J18" s="337">
        <f>ABS(IF(G18=0,0,((I18/G18)*100)))</f>
        <v>15.09</v>
      </c>
      <c r="K18" s="349" t="s">
        <v>147</v>
      </c>
      <c r="L18" s="349" t="s">
        <v>225</v>
      </c>
      <c r="M18" s="350"/>
      <c r="N18" s="354"/>
      <c r="O18" s="355">
        <v>41200</v>
      </c>
    </row>
    <row r="19" spans="1:15" s="352" customFormat="1" ht="21.75" customHeight="1">
      <c r="A19" s="345" t="s">
        <v>148</v>
      </c>
      <c r="C19" s="346"/>
      <c r="D19" s="353"/>
      <c r="E19" s="335"/>
      <c r="F19" s="335"/>
      <c r="G19" s="335"/>
      <c r="H19" s="335"/>
      <c r="I19" s="336"/>
      <c r="J19" s="348"/>
      <c r="K19" s="349"/>
      <c r="L19" s="349" t="s">
        <v>149</v>
      </c>
      <c r="M19" s="350"/>
      <c r="N19" s="354"/>
      <c r="O19" s="355"/>
    </row>
    <row r="20" spans="1:15" s="366" customFormat="1" ht="15" customHeight="1">
      <c r="A20" s="321"/>
      <c r="B20" s="356" t="s">
        <v>150</v>
      </c>
      <c r="C20" s="371"/>
      <c r="D20" s="357"/>
      <c r="E20" s="358"/>
      <c r="F20" s="359">
        <f>IF(E$8&gt;0,(E20/E$8)*100,0)</f>
        <v>0</v>
      </c>
      <c r="G20" s="358"/>
      <c r="H20" s="359">
        <f>IF(G$8&gt;0,(G20/G$8)*100,0)</f>
        <v>0</v>
      </c>
      <c r="I20" s="360">
        <f>E20-G20</f>
        <v>0</v>
      </c>
      <c r="J20" s="361">
        <f>ABS(IF(G20=0,0,((I20/G20)*100)))</f>
        <v>0</v>
      </c>
      <c r="K20" s="327"/>
      <c r="L20" s="362" t="s">
        <v>134</v>
      </c>
      <c r="M20" s="363" t="s">
        <v>150</v>
      </c>
      <c r="N20" s="364"/>
      <c r="O20" s="365">
        <v>41210</v>
      </c>
    </row>
    <row r="21" spans="1:15" s="366" customFormat="1" ht="15" customHeight="1">
      <c r="A21" s="321"/>
      <c r="B21" s="356" t="s">
        <v>151</v>
      </c>
      <c r="C21" s="371"/>
      <c r="D21" s="357"/>
      <c r="E21" s="358"/>
      <c r="F21" s="359">
        <f>IF(E$8&gt;0,(E21/E$8)*100,0)</f>
        <v>0</v>
      </c>
      <c r="G21" s="358"/>
      <c r="H21" s="359">
        <f>IF(G$8&gt;0,(G21/G$8)*100,0)</f>
        <v>0</v>
      </c>
      <c r="I21" s="360">
        <f>E21-G21</f>
        <v>0</v>
      </c>
      <c r="J21" s="361">
        <f>ABS(IF(G21=0,0,((I21/G21)*100)))</f>
        <v>0</v>
      </c>
      <c r="K21" s="327"/>
      <c r="L21" s="362" t="s">
        <v>135</v>
      </c>
      <c r="M21" s="363" t="s">
        <v>151</v>
      </c>
      <c r="N21" s="364"/>
      <c r="O21" s="365">
        <v>41220</v>
      </c>
    </row>
    <row r="22" spans="1:15" s="366" customFormat="1" ht="15" customHeight="1">
      <c r="A22" s="321"/>
      <c r="B22" s="356" t="s">
        <v>152</v>
      </c>
      <c r="C22" s="371"/>
      <c r="D22" s="357"/>
      <c r="E22" s="358">
        <v>17040623763</v>
      </c>
      <c r="F22" s="359">
        <f>IF(E$8&gt;0,(E22/E$8)*100,0)</f>
        <v>53.85</v>
      </c>
      <c r="G22" s="358">
        <v>14805526171</v>
      </c>
      <c r="H22" s="359">
        <f>IF(G$8&gt;0,(G22/G$8)*100,0)</f>
        <v>46.82</v>
      </c>
      <c r="I22" s="360">
        <f>E22-G22</f>
        <v>2235097592</v>
      </c>
      <c r="J22" s="361">
        <f>ABS(IF(G22=0,0,((I22/G22)*100)))</f>
        <v>15.1</v>
      </c>
      <c r="K22" s="327"/>
      <c r="L22" s="362" t="s">
        <v>138</v>
      </c>
      <c r="M22" s="363" t="s">
        <v>152</v>
      </c>
      <c r="N22" s="364"/>
      <c r="O22" s="365">
        <v>41230</v>
      </c>
    </row>
    <row r="23" spans="1:15" s="366" customFormat="1" ht="15" customHeight="1">
      <c r="A23" s="321"/>
      <c r="B23" s="356" t="s">
        <v>153</v>
      </c>
      <c r="C23" s="371"/>
      <c r="D23" s="357"/>
      <c r="E23" s="358"/>
      <c r="F23" s="359">
        <f>IF(E$8&gt;0,(E23/E$8)*100,0)</f>
        <v>0</v>
      </c>
      <c r="G23" s="358"/>
      <c r="H23" s="359">
        <f>IF(G$8&gt;0,(G23/G$8)*100,0)</f>
        <v>0</v>
      </c>
      <c r="I23" s="360">
        <f>E23-G23</f>
        <v>0</v>
      </c>
      <c r="J23" s="361">
        <f>ABS(IF(G23=0,0,((I23/G23)*100)))</f>
        <v>0</v>
      </c>
      <c r="K23" s="327"/>
      <c r="L23" s="362" t="s">
        <v>141</v>
      </c>
      <c r="M23" s="363" t="s">
        <v>153</v>
      </c>
      <c r="N23" s="364"/>
      <c r="O23" s="365">
        <v>41230</v>
      </c>
    </row>
    <row r="24" spans="1:15" s="366" customFormat="1" ht="15" customHeight="1">
      <c r="A24" s="321"/>
      <c r="B24" s="356" t="s">
        <v>154</v>
      </c>
      <c r="C24" s="371"/>
      <c r="D24" s="357"/>
      <c r="E24" s="358">
        <v>2921173</v>
      </c>
      <c r="F24" s="359">
        <f>IF(E$8&gt;0,(E24/E$8)*100,0)</f>
        <v>0.01</v>
      </c>
      <c r="G24" s="358">
        <v>2931823</v>
      </c>
      <c r="H24" s="359">
        <f>IF(G$8&gt;0,(G24/G$8)*100,0)</f>
        <v>0.01</v>
      </c>
      <c r="I24" s="360">
        <f>E24-G24</f>
        <v>-10650</v>
      </c>
      <c r="J24" s="361">
        <f>ABS(IF(G24=0,0,((I24/G24)*100)))</f>
        <v>0.36</v>
      </c>
      <c r="K24" s="327"/>
      <c r="L24" s="362" t="s">
        <v>143</v>
      </c>
      <c r="M24" s="363" t="s">
        <v>154</v>
      </c>
      <c r="N24" s="364"/>
      <c r="O24" s="330">
        <v>41240</v>
      </c>
    </row>
    <row r="25" spans="1:15" s="366" customFormat="1" ht="8.25" customHeight="1">
      <c r="A25" s="321"/>
      <c r="B25" s="367"/>
      <c r="C25" s="368"/>
      <c r="D25" s="357"/>
      <c r="E25" s="359"/>
      <c r="F25" s="359"/>
      <c r="G25" s="359"/>
      <c r="H25" s="359"/>
      <c r="I25" s="360"/>
      <c r="J25" s="369"/>
      <c r="K25" s="327"/>
      <c r="L25" s="370"/>
      <c r="M25" s="363"/>
      <c r="N25" s="364"/>
      <c r="O25" s="330"/>
    </row>
    <row r="26" spans="1:15" s="352" customFormat="1" ht="13.5" customHeight="1">
      <c r="A26" s="345" t="s">
        <v>155</v>
      </c>
      <c r="C26" s="346"/>
      <c r="D26" s="353"/>
      <c r="E26" s="335">
        <f>SUM(E27:E35)</f>
        <v>2008169</v>
      </c>
      <c r="F26" s="335">
        <f aca="true" t="shared" si="4" ref="F26:F35">IF(E$8&gt;0,(E26/E$8)*100,0)</f>
        <v>0.01</v>
      </c>
      <c r="G26" s="335">
        <f>SUM(G27:G35)</f>
        <v>2840220</v>
      </c>
      <c r="H26" s="335">
        <f aca="true" t="shared" si="5" ref="H26:H35">IF(G$8&gt;0,(G26/G$8)*100,0)</f>
        <v>0.01</v>
      </c>
      <c r="I26" s="336">
        <f aca="true" t="shared" si="6" ref="I26:I35">E26-G26</f>
        <v>-832051</v>
      </c>
      <c r="J26" s="337">
        <f aca="true" t="shared" si="7" ref="J26:J35">ABS(IF(G26=0,0,((I26/G26)*100)))</f>
        <v>29.3</v>
      </c>
      <c r="K26" s="349" t="s">
        <v>156</v>
      </c>
      <c r="L26" s="349" t="s">
        <v>157</v>
      </c>
      <c r="M26" s="350"/>
      <c r="N26" s="354"/>
      <c r="O26" s="342">
        <v>41300</v>
      </c>
    </row>
    <row r="27" spans="1:15" s="366" customFormat="1" ht="15" customHeight="1">
      <c r="A27" s="321"/>
      <c r="B27" s="356" t="s">
        <v>158</v>
      </c>
      <c r="C27" s="371"/>
      <c r="D27" s="357"/>
      <c r="E27" s="358"/>
      <c r="F27" s="359">
        <f t="shared" si="4"/>
        <v>0</v>
      </c>
      <c r="G27" s="358"/>
      <c r="H27" s="359">
        <f t="shared" si="5"/>
        <v>0</v>
      </c>
      <c r="I27" s="360">
        <f t="shared" si="6"/>
        <v>0</v>
      </c>
      <c r="J27" s="361">
        <f t="shared" si="7"/>
        <v>0</v>
      </c>
      <c r="K27" s="327"/>
      <c r="L27" s="362" t="s">
        <v>134</v>
      </c>
      <c r="M27" s="363" t="s">
        <v>158</v>
      </c>
      <c r="N27" s="364"/>
      <c r="O27" s="365">
        <v>41310</v>
      </c>
    </row>
    <row r="28" spans="1:15" s="366" customFormat="1" ht="15" customHeight="1">
      <c r="A28" s="321"/>
      <c r="B28" s="356" t="s">
        <v>159</v>
      </c>
      <c r="C28" s="371"/>
      <c r="D28" s="357"/>
      <c r="E28" s="358"/>
      <c r="F28" s="359">
        <f t="shared" si="4"/>
        <v>0</v>
      </c>
      <c r="G28" s="358"/>
      <c r="H28" s="359">
        <f t="shared" si="5"/>
        <v>0</v>
      </c>
      <c r="I28" s="360">
        <f t="shared" si="6"/>
        <v>0</v>
      </c>
      <c r="J28" s="361">
        <f t="shared" si="7"/>
        <v>0</v>
      </c>
      <c r="K28" s="327"/>
      <c r="L28" s="362" t="s">
        <v>135</v>
      </c>
      <c r="M28" s="363" t="s">
        <v>159</v>
      </c>
      <c r="N28" s="364"/>
      <c r="O28" s="330">
        <v>41320</v>
      </c>
    </row>
    <row r="29" spans="1:15" s="366" customFormat="1" ht="15" customHeight="1">
      <c r="A29" s="321"/>
      <c r="B29" s="356" t="s">
        <v>160</v>
      </c>
      <c r="C29" s="371"/>
      <c r="D29" s="357"/>
      <c r="E29" s="358"/>
      <c r="F29" s="359">
        <f t="shared" si="4"/>
        <v>0</v>
      </c>
      <c r="G29" s="358"/>
      <c r="H29" s="359">
        <f t="shared" si="5"/>
        <v>0</v>
      </c>
      <c r="I29" s="360">
        <f t="shared" si="6"/>
        <v>0</v>
      </c>
      <c r="J29" s="361">
        <f t="shared" si="7"/>
        <v>0</v>
      </c>
      <c r="K29" s="327"/>
      <c r="L29" s="362" t="s">
        <v>138</v>
      </c>
      <c r="M29" s="363" t="s">
        <v>161</v>
      </c>
      <c r="N29" s="364"/>
      <c r="O29" s="330">
        <v>41330</v>
      </c>
    </row>
    <row r="30" spans="1:15" s="366" customFormat="1" ht="15" customHeight="1">
      <c r="A30" s="321"/>
      <c r="B30" s="356" t="s">
        <v>162</v>
      </c>
      <c r="C30" s="371"/>
      <c r="D30" s="357"/>
      <c r="E30" s="358">
        <v>1674165</v>
      </c>
      <c r="F30" s="358">
        <f t="shared" si="4"/>
        <v>0.01</v>
      </c>
      <c r="G30" s="358">
        <v>2480757</v>
      </c>
      <c r="H30" s="359">
        <f t="shared" si="5"/>
        <v>0.01</v>
      </c>
      <c r="I30" s="360">
        <f t="shared" si="6"/>
        <v>-806592</v>
      </c>
      <c r="J30" s="361">
        <f t="shared" si="7"/>
        <v>32.51</v>
      </c>
      <c r="K30" s="327"/>
      <c r="L30" s="362" t="s">
        <v>141</v>
      </c>
      <c r="M30" s="363" t="s">
        <v>162</v>
      </c>
      <c r="N30" s="364"/>
      <c r="O30" s="330">
        <v>41340</v>
      </c>
    </row>
    <row r="31" spans="1:15" s="366" customFormat="1" ht="15" customHeight="1">
      <c r="A31" s="321"/>
      <c r="B31" s="356" t="s">
        <v>163</v>
      </c>
      <c r="C31" s="371"/>
      <c r="D31" s="357"/>
      <c r="E31" s="358">
        <v>116417</v>
      </c>
      <c r="F31" s="358">
        <f t="shared" si="4"/>
        <v>0</v>
      </c>
      <c r="G31" s="358">
        <v>150936</v>
      </c>
      <c r="H31" s="359">
        <f t="shared" si="5"/>
        <v>0</v>
      </c>
      <c r="I31" s="360">
        <f t="shared" si="6"/>
        <v>-34519</v>
      </c>
      <c r="J31" s="361">
        <f t="shared" si="7"/>
        <v>22.87</v>
      </c>
      <c r="K31" s="327"/>
      <c r="L31" s="362" t="s">
        <v>143</v>
      </c>
      <c r="M31" s="363" t="s">
        <v>163</v>
      </c>
      <c r="N31" s="364"/>
      <c r="O31" s="330">
        <v>41350</v>
      </c>
    </row>
    <row r="32" spans="1:15" s="366" customFormat="1" ht="15" customHeight="1">
      <c r="A32" s="321"/>
      <c r="B32" s="356" t="s">
        <v>164</v>
      </c>
      <c r="C32" s="371"/>
      <c r="D32" s="357"/>
      <c r="E32" s="358">
        <v>217587</v>
      </c>
      <c r="F32" s="358">
        <f t="shared" si="4"/>
        <v>0</v>
      </c>
      <c r="G32" s="358">
        <v>208527</v>
      </c>
      <c r="H32" s="359">
        <f t="shared" si="5"/>
        <v>0</v>
      </c>
      <c r="I32" s="360">
        <f t="shared" si="6"/>
        <v>9060</v>
      </c>
      <c r="J32" s="361">
        <f t="shared" si="7"/>
        <v>4.34</v>
      </c>
      <c r="K32" s="327"/>
      <c r="L32" s="362" t="s">
        <v>145</v>
      </c>
      <c r="M32" s="363" t="s">
        <v>164</v>
      </c>
      <c r="N32" s="364"/>
      <c r="O32" s="330">
        <v>41360</v>
      </c>
    </row>
    <row r="33" spans="1:15" s="366" customFormat="1" ht="15" customHeight="1">
      <c r="A33" s="321"/>
      <c r="B33" s="356" t="s">
        <v>165</v>
      </c>
      <c r="C33" s="371"/>
      <c r="D33" s="357"/>
      <c r="E33" s="358"/>
      <c r="F33" s="358">
        <f t="shared" si="4"/>
        <v>0</v>
      </c>
      <c r="G33" s="358"/>
      <c r="H33" s="359">
        <f t="shared" si="5"/>
        <v>0</v>
      </c>
      <c r="I33" s="360">
        <f t="shared" si="6"/>
        <v>0</v>
      </c>
      <c r="J33" s="361">
        <f t="shared" si="7"/>
        <v>0</v>
      </c>
      <c r="K33" s="327"/>
      <c r="L33" s="362" t="s">
        <v>166</v>
      </c>
      <c r="M33" s="363" t="s">
        <v>165</v>
      </c>
      <c r="N33" s="364"/>
      <c r="O33" s="330">
        <v>41370</v>
      </c>
    </row>
    <row r="34" spans="1:15" s="366" customFormat="1" ht="15" customHeight="1">
      <c r="A34" s="321"/>
      <c r="B34" s="356" t="s">
        <v>167</v>
      </c>
      <c r="C34" s="371"/>
      <c r="D34" s="357"/>
      <c r="E34" s="358"/>
      <c r="F34" s="359">
        <f t="shared" si="4"/>
        <v>0</v>
      </c>
      <c r="G34" s="358"/>
      <c r="H34" s="359">
        <f t="shared" si="5"/>
        <v>0</v>
      </c>
      <c r="I34" s="360">
        <f t="shared" si="6"/>
        <v>0</v>
      </c>
      <c r="J34" s="361">
        <f t="shared" si="7"/>
        <v>0</v>
      </c>
      <c r="K34" s="327"/>
      <c r="L34" s="362" t="s">
        <v>168</v>
      </c>
      <c r="M34" s="363" t="s">
        <v>167</v>
      </c>
      <c r="N34" s="364"/>
      <c r="O34" s="330">
        <v>41380</v>
      </c>
    </row>
    <row r="35" spans="1:15" s="366" customFormat="1" ht="15" customHeight="1">
      <c r="A35" s="321"/>
      <c r="B35" s="356" t="s">
        <v>169</v>
      </c>
      <c r="C35" s="371"/>
      <c r="D35" s="357"/>
      <c r="E35" s="358"/>
      <c r="F35" s="359">
        <f t="shared" si="4"/>
        <v>0</v>
      </c>
      <c r="G35" s="358"/>
      <c r="H35" s="359">
        <f t="shared" si="5"/>
        <v>0</v>
      </c>
      <c r="I35" s="360">
        <f t="shared" si="6"/>
        <v>0</v>
      </c>
      <c r="J35" s="361">
        <f t="shared" si="7"/>
        <v>0</v>
      </c>
      <c r="K35" s="327"/>
      <c r="L35" s="362" t="s">
        <v>170</v>
      </c>
      <c r="M35" s="363" t="s">
        <v>169</v>
      </c>
      <c r="N35" s="364"/>
      <c r="O35" s="330">
        <v>41390</v>
      </c>
    </row>
    <row r="36" spans="1:15" s="366" customFormat="1" ht="8.25" customHeight="1">
      <c r="A36" s="321"/>
      <c r="B36" s="367"/>
      <c r="C36" s="368"/>
      <c r="D36" s="357"/>
      <c r="E36" s="359"/>
      <c r="F36" s="359"/>
      <c r="G36" s="359"/>
      <c r="H36" s="359"/>
      <c r="I36" s="360"/>
      <c r="J36" s="369"/>
      <c r="K36" s="327"/>
      <c r="L36" s="370"/>
      <c r="M36" s="363"/>
      <c r="N36" s="364"/>
      <c r="O36" s="365"/>
    </row>
    <row r="37" spans="1:15" s="352" customFormat="1" ht="13.5" customHeight="1">
      <c r="A37" s="345" t="s">
        <v>171</v>
      </c>
      <c r="C37" s="346"/>
      <c r="D37" s="353"/>
      <c r="E37" s="335">
        <f>SUM(E38:E40)</f>
        <v>0</v>
      </c>
      <c r="F37" s="335">
        <f>IF(E$8&gt;0,(E37/E$8)*100,0)</f>
        <v>0</v>
      </c>
      <c r="G37" s="335">
        <f>SUM(G38:G40)</f>
        <v>0</v>
      </c>
      <c r="H37" s="335">
        <f>IF(G$8&gt;0,(G37/G$8)*100,0)</f>
        <v>0</v>
      </c>
      <c r="I37" s="336">
        <f>E37-G37</f>
        <v>0</v>
      </c>
      <c r="J37" s="337">
        <f>ABS(IF(G37=0,0,((I37/G37)*100)))</f>
        <v>0</v>
      </c>
      <c r="K37" s="349" t="s">
        <v>172</v>
      </c>
      <c r="L37" s="349" t="s">
        <v>173</v>
      </c>
      <c r="M37" s="350"/>
      <c r="N37" s="354"/>
      <c r="O37" s="355">
        <v>41400</v>
      </c>
    </row>
    <row r="38" spans="1:15" s="366" customFormat="1" ht="15" customHeight="1">
      <c r="A38" s="321"/>
      <c r="B38" s="356" t="s">
        <v>174</v>
      </c>
      <c r="C38" s="371"/>
      <c r="D38" s="357"/>
      <c r="E38" s="358"/>
      <c r="F38" s="359">
        <f>IF(E$8&gt;0,(E38/E$8)*100,0)</f>
        <v>0</v>
      </c>
      <c r="G38" s="358"/>
      <c r="H38" s="359">
        <f>IF(G$8&gt;0,(G38/G$8)*100,0)</f>
        <v>0</v>
      </c>
      <c r="I38" s="360">
        <f>E38-G38</f>
        <v>0</v>
      </c>
      <c r="J38" s="361">
        <f>ABS(IF(G38=0,0,((I38/G38)*100)))</f>
        <v>0</v>
      </c>
      <c r="K38" s="327"/>
      <c r="L38" s="362" t="s">
        <v>134</v>
      </c>
      <c r="M38" s="363" t="s">
        <v>174</v>
      </c>
      <c r="N38" s="364"/>
      <c r="O38" s="330">
        <v>41410</v>
      </c>
    </row>
    <row r="39" spans="1:15" s="366" customFormat="1" ht="15" customHeight="1">
      <c r="A39" s="321"/>
      <c r="B39" s="356" t="s">
        <v>175</v>
      </c>
      <c r="C39" s="371"/>
      <c r="D39" s="357"/>
      <c r="E39" s="358"/>
      <c r="F39" s="359">
        <f>IF(E$8&gt;0,(E39/E$8)*100,0)</f>
        <v>0</v>
      </c>
      <c r="G39" s="358"/>
      <c r="H39" s="359">
        <f>IF(G$8&gt;0,(G39/G$8)*100,0)</f>
        <v>0</v>
      </c>
      <c r="I39" s="360">
        <f>E39-G39</f>
        <v>0</v>
      </c>
      <c r="J39" s="361">
        <f>ABS(IF(G39=0,0,((I39/G39)*100)))</f>
        <v>0</v>
      </c>
      <c r="K39" s="327"/>
      <c r="L39" s="362" t="s">
        <v>135</v>
      </c>
      <c r="M39" s="363" t="s">
        <v>175</v>
      </c>
      <c r="N39" s="364"/>
      <c r="O39" s="330">
        <v>41420</v>
      </c>
    </row>
    <row r="40" spans="1:15" s="366" customFormat="1" ht="15" customHeight="1">
      <c r="A40" s="321"/>
      <c r="B40" s="356" t="s">
        <v>176</v>
      </c>
      <c r="C40" s="371"/>
      <c r="D40" s="357"/>
      <c r="E40" s="358"/>
      <c r="F40" s="359">
        <f>IF(E$8&gt;0,(E40/E$8)*100,0)</f>
        <v>0</v>
      </c>
      <c r="G40" s="372"/>
      <c r="H40" s="359">
        <f>IF(G$8&gt;0,(G40/G$8)*100,0)</f>
        <v>0</v>
      </c>
      <c r="I40" s="360">
        <f>E40-G40</f>
        <v>0</v>
      </c>
      <c r="J40" s="361">
        <f>ABS(IF(G40=0,0,((I40/G40)*100)))</f>
        <v>0</v>
      </c>
      <c r="K40" s="327"/>
      <c r="L40" s="362" t="s">
        <v>138</v>
      </c>
      <c r="M40" s="363" t="s">
        <v>176</v>
      </c>
      <c r="N40" s="364"/>
      <c r="O40" s="330">
        <v>41430</v>
      </c>
    </row>
    <row r="41" spans="1:15" s="366" customFormat="1" ht="8.25" customHeight="1">
      <c r="A41" s="321"/>
      <c r="B41" s="367"/>
      <c r="C41" s="368"/>
      <c r="D41" s="373"/>
      <c r="E41" s="359"/>
      <c r="F41" s="359"/>
      <c r="G41" s="359"/>
      <c r="H41" s="359"/>
      <c r="I41" s="360"/>
      <c r="J41" s="369"/>
      <c r="K41" s="327"/>
      <c r="L41" s="370"/>
      <c r="M41" s="363"/>
      <c r="N41" s="374"/>
      <c r="O41" s="330"/>
    </row>
    <row r="42" spans="1:15" s="352" customFormat="1" ht="13.5" customHeight="1">
      <c r="A42" s="345" t="s">
        <v>177</v>
      </c>
      <c r="C42" s="346"/>
      <c r="D42" s="347"/>
      <c r="E42" s="335">
        <f>SUM(E43:E43)</f>
        <v>108647</v>
      </c>
      <c r="F42" s="335">
        <f>IF(E$8&gt;0,(E42/E$8)*100,0)</f>
        <v>0</v>
      </c>
      <c r="G42" s="335">
        <f>SUM(G43:G43)</f>
        <v>323250</v>
      </c>
      <c r="H42" s="335">
        <f>IF(G$8&gt;0,(G42/G$8)*100,0)</f>
        <v>0</v>
      </c>
      <c r="I42" s="336">
        <f>E42-G42</f>
        <v>-214603</v>
      </c>
      <c r="J42" s="337">
        <f>ABS(IF(G42=0,0,((I42/G42)*100)))</f>
        <v>66.39</v>
      </c>
      <c r="K42" s="349" t="s">
        <v>178</v>
      </c>
      <c r="L42" s="349" t="s">
        <v>179</v>
      </c>
      <c r="M42" s="350"/>
      <c r="N42" s="351"/>
      <c r="O42" s="355">
        <v>41500</v>
      </c>
    </row>
    <row r="43" spans="1:15" s="375" customFormat="1" ht="15" customHeight="1">
      <c r="A43" s="321"/>
      <c r="B43" s="356" t="s">
        <v>180</v>
      </c>
      <c r="C43" s="356"/>
      <c r="D43" s="357"/>
      <c r="E43" s="358">
        <v>108647</v>
      </c>
      <c r="F43" s="358">
        <f>IF(E$8&gt;0,(E43/E$8)*100,0)</f>
        <v>0</v>
      </c>
      <c r="G43" s="358">
        <v>323250</v>
      </c>
      <c r="H43" s="359">
        <f>IF(G$8&gt;0,(G43/G$8)*100,0)</f>
        <v>0</v>
      </c>
      <c r="I43" s="360">
        <f>E43-G43</f>
        <v>-214603</v>
      </c>
      <c r="J43" s="361">
        <f>ABS(IF(G43=0,0,((I43/G43)*100)))</f>
        <v>66.39</v>
      </c>
      <c r="K43" s="327"/>
      <c r="L43" s="362" t="s">
        <v>134</v>
      </c>
      <c r="M43" s="363" t="s">
        <v>180</v>
      </c>
      <c r="N43" s="364"/>
      <c r="O43" s="330">
        <v>41510</v>
      </c>
    </row>
    <row r="44" spans="1:15" s="376" customFormat="1" ht="8.25" customHeight="1">
      <c r="A44" s="321"/>
      <c r="B44" s="367"/>
      <c r="C44" s="368"/>
      <c r="D44" s="357"/>
      <c r="E44" s="359"/>
      <c r="F44" s="359"/>
      <c r="G44" s="359"/>
      <c r="H44" s="359"/>
      <c r="I44" s="360"/>
      <c r="J44" s="369"/>
      <c r="K44" s="327"/>
      <c r="L44" s="370"/>
      <c r="M44" s="363"/>
      <c r="N44" s="364"/>
      <c r="O44" s="330"/>
    </row>
    <row r="45" spans="1:15" s="377" customFormat="1" ht="15" customHeight="1">
      <c r="A45" s="345" t="s">
        <v>181</v>
      </c>
      <c r="C45" s="346"/>
      <c r="D45" s="353"/>
      <c r="E45" s="335">
        <f>SUM(E46:E46)</f>
        <v>0</v>
      </c>
      <c r="F45" s="335">
        <f>IF(E$8&gt;0,(E45/E$8)*100,0)</f>
        <v>0</v>
      </c>
      <c r="G45" s="335">
        <f>SUM(G46:G46)</f>
        <v>0</v>
      </c>
      <c r="H45" s="335">
        <f>IF(G$8&gt;0,(G45/G$8)*100,0)</f>
        <v>0</v>
      </c>
      <c r="I45" s="336">
        <f>E45-G45</f>
        <v>0</v>
      </c>
      <c r="J45" s="337">
        <f>ABS(IF(G45=0,0,((I45/G45)*100)))</f>
        <v>0</v>
      </c>
      <c r="K45" s="349" t="s">
        <v>182</v>
      </c>
      <c r="L45" s="349" t="s">
        <v>183</v>
      </c>
      <c r="M45" s="350"/>
      <c r="N45" s="354"/>
      <c r="O45" s="355">
        <v>41600</v>
      </c>
    </row>
    <row r="46" spans="1:15" s="378" customFormat="1" ht="15" customHeight="1">
      <c r="A46" s="321"/>
      <c r="B46" s="356" t="s">
        <v>184</v>
      </c>
      <c r="C46" s="356"/>
      <c r="D46" s="357"/>
      <c r="E46" s="358"/>
      <c r="F46" s="359">
        <f>IF(E$8&gt;0,(E46/E$8)*100,0)</f>
        <v>0</v>
      </c>
      <c r="G46" s="358"/>
      <c r="H46" s="359">
        <f>IF(G$8&gt;0,(G46/G$8)*100,0)</f>
        <v>0</v>
      </c>
      <c r="I46" s="360">
        <f>E46-G46</f>
        <v>0</v>
      </c>
      <c r="J46" s="361">
        <f>ABS(IF(G46=0,0,((I46/G46)*100)))</f>
        <v>0</v>
      </c>
      <c r="K46" s="327"/>
      <c r="L46" s="362" t="s">
        <v>134</v>
      </c>
      <c r="M46" s="363" t="s">
        <v>184</v>
      </c>
      <c r="N46" s="364"/>
      <c r="O46" s="330">
        <v>41610</v>
      </c>
    </row>
    <row r="47" spans="1:15" s="381" customFormat="1" ht="8.25" customHeight="1">
      <c r="A47" s="321"/>
      <c r="B47" s="379"/>
      <c r="C47" s="368"/>
      <c r="D47" s="357"/>
      <c r="E47" s="359"/>
      <c r="F47" s="359"/>
      <c r="G47" s="359"/>
      <c r="H47" s="359"/>
      <c r="I47" s="360"/>
      <c r="J47" s="369"/>
      <c r="K47" s="327"/>
      <c r="L47" s="380"/>
      <c r="M47" s="363"/>
      <c r="N47" s="364"/>
      <c r="O47" s="330"/>
    </row>
    <row r="48" spans="1:15" s="382" customFormat="1" ht="13.5" customHeight="1">
      <c r="A48" s="345" t="s">
        <v>185</v>
      </c>
      <c r="C48" s="346"/>
      <c r="D48" s="353"/>
      <c r="E48" s="335">
        <f>SUM(E49:E52)</f>
        <v>0</v>
      </c>
      <c r="F48" s="335">
        <f>IF(E$8&gt;0,(E48/E$8)*100,0)</f>
        <v>0</v>
      </c>
      <c r="G48" s="335">
        <f>SUM(G49:G52)</f>
        <v>0</v>
      </c>
      <c r="H48" s="335">
        <f>IF(G$8&gt;0,(G48/G$8)*100,0)</f>
        <v>0</v>
      </c>
      <c r="I48" s="336">
        <f>E48-G48</f>
        <v>0</v>
      </c>
      <c r="J48" s="337">
        <f>ABS(IF(G48=0,0,((I48/G48)*100)))</f>
        <v>0</v>
      </c>
      <c r="K48" s="349" t="s">
        <v>186</v>
      </c>
      <c r="L48" s="349" t="s">
        <v>187</v>
      </c>
      <c r="M48" s="350"/>
      <c r="N48" s="354"/>
      <c r="O48" s="342">
        <v>41700</v>
      </c>
    </row>
    <row r="49" spans="1:15" s="383" customFormat="1" ht="15" customHeight="1">
      <c r="A49" s="321"/>
      <c r="B49" s="356" t="s">
        <v>188</v>
      </c>
      <c r="C49" s="356"/>
      <c r="D49" s="373"/>
      <c r="E49" s="358"/>
      <c r="F49" s="359">
        <f>IF(E$8&gt;0,(E49/E$8)*100,0)</f>
        <v>0</v>
      </c>
      <c r="G49" s="358"/>
      <c r="H49" s="359">
        <f>IF(G$8&gt;0,(G49/G$8)*100,0)</f>
        <v>0</v>
      </c>
      <c r="I49" s="360">
        <f>E49-G49</f>
        <v>0</v>
      </c>
      <c r="J49" s="361">
        <f>ABS(IF(G49=0,0,((I49/G49)*100)))</f>
        <v>0</v>
      </c>
      <c r="K49" s="327"/>
      <c r="L49" s="362" t="s">
        <v>134</v>
      </c>
      <c r="M49" s="368" t="s">
        <v>189</v>
      </c>
      <c r="N49" s="374"/>
      <c r="O49" s="330">
        <v>41710</v>
      </c>
    </row>
    <row r="50" spans="1:15" s="383" customFormat="1" ht="15" customHeight="1">
      <c r="A50" s="321"/>
      <c r="B50" s="356" t="s">
        <v>190</v>
      </c>
      <c r="C50" s="356"/>
      <c r="D50" s="373"/>
      <c r="E50" s="358"/>
      <c r="F50" s="359">
        <f>IF(E$8&gt;0,(E50/E$8)*100,0)</f>
        <v>0</v>
      </c>
      <c r="G50" s="358"/>
      <c r="H50" s="359">
        <f>IF(G$8&gt;0,(G50/G$8)*100,0)</f>
        <v>0</v>
      </c>
      <c r="I50" s="360">
        <f>E50-G50</f>
        <v>0</v>
      </c>
      <c r="J50" s="361">
        <f>ABS(IF(G50=0,0,((I50/G50)*100)))</f>
        <v>0</v>
      </c>
      <c r="K50" s="327"/>
      <c r="L50" s="362" t="s">
        <v>135</v>
      </c>
      <c r="M50" s="363" t="s">
        <v>190</v>
      </c>
      <c r="N50" s="374"/>
      <c r="O50" s="330">
        <v>41720</v>
      </c>
    </row>
    <row r="51" spans="1:15" s="383" customFormat="1" ht="15" customHeight="1">
      <c r="A51" s="321"/>
      <c r="B51" s="356" t="s">
        <v>191</v>
      </c>
      <c r="C51" s="356"/>
      <c r="D51" s="373"/>
      <c r="E51" s="358"/>
      <c r="F51" s="359">
        <f>IF(E$8&gt;0,(E51/E$8)*100,0)</f>
        <v>0</v>
      </c>
      <c r="G51" s="358"/>
      <c r="H51" s="359">
        <f>IF(G$8&gt;0,(G51/G$8)*100,0)</f>
        <v>0</v>
      </c>
      <c r="I51" s="360">
        <f>E51-G51</f>
        <v>0</v>
      </c>
      <c r="J51" s="361">
        <f>ABS(IF(G51=0,0,((I51/G51)*100)))</f>
        <v>0</v>
      </c>
      <c r="K51" s="327"/>
      <c r="L51" s="384" t="s">
        <v>138</v>
      </c>
      <c r="M51" s="368" t="s">
        <v>191</v>
      </c>
      <c r="N51" s="374"/>
      <c r="O51" s="330">
        <v>41730</v>
      </c>
    </row>
    <row r="52" spans="1:15" s="383" customFormat="1" ht="27" customHeight="1">
      <c r="A52" s="321"/>
      <c r="B52" s="385" t="s">
        <v>226</v>
      </c>
      <c r="C52" s="356"/>
      <c r="D52" s="373"/>
      <c r="E52" s="358"/>
      <c r="F52" s="359">
        <f>IF(E$8&gt;0,(E52/E$8)*100,0)</f>
        <v>0</v>
      </c>
      <c r="G52" s="358"/>
      <c r="H52" s="359">
        <f>IF(G$8&gt;0,(G52/G$8)*100,0)</f>
        <v>0</v>
      </c>
      <c r="I52" s="360">
        <f>E52-G52</f>
        <v>0</v>
      </c>
      <c r="J52" s="361">
        <f>ABS(IF(G52=0,0,((I52/G52)*100)))</f>
        <v>0</v>
      </c>
      <c r="K52" s="327"/>
      <c r="L52" s="384" t="s">
        <v>141</v>
      </c>
      <c r="M52" s="368" t="s">
        <v>192</v>
      </c>
      <c r="N52" s="374"/>
      <c r="O52" s="330">
        <v>41740</v>
      </c>
    </row>
    <row r="53" spans="1:15" s="386" customFormat="1" ht="7.5" customHeight="1">
      <c r="A53" s="321"/>
      <c r="B53" s="379"/>
      <c r="C53" s="368"/>
      <c r="D53" s="373"/>
      <c r="E53" s="359"/>
      <c r="F53" s="359"/>
      <c r="G53" s="359"/>
      <c r="H53" s="359"/>
      <c r="I53" s="360"/>
      <c r="J53" s="369"/>
      <c r="K53" s="327"/>
      <c r="L53" s="380"/>
      <c r="M53" s="363"/>
      <c r="N53" s="374"/>
      <c r="O53" s="365"/>
    </row>
    <row r="54" spans="1:15" s="398" customFormat="1" ht="29.25" customHeight="1" thickBot="1">
      <c r="A54" s="387" t="s">
        <v>193</v>
      </c>
      <c r="B54" s="388"/>
      <c r="C54" s="388"/>
      <c r="D54" s="389"/>
      <c r="E54" s="390">
        <f>E8</f>
        <v>31646463423.87</v>
      </c>
      <c r="F54" s="390">
        <f>IF(E$8&gt;0,(E54/E$8)*100,0)</f>
        <v>100</v>
      </c>
      <c r="G54" s="390">
        <f>G8</f>
        <v>31618904698.87</v>
      </c>
      <c r="H54" s="390">
        <f>IF(G$8&gt;0,(G54/G$8)*100,0)</f>
        <v>100</v>
      </c>
      <c r="I54" s="391">
        <f>E54-G54</f>
        <v>27558725</v>
      </c>
      <c r="J54" s="392">
        <f>ABS(IF(G54=0,0,((I54/G54)*100)))</f>
        <v>0.09</v>
      </c>
      <c r="K54" s="393"/>
      <c r="L54" s="394" t="s">
        <v>194</v>
      </c>
      <c r="M54" s="395"/>
      <c r="N54" s="396"/>
      <c r="O54" s="397">
        <v>42000</v>
      </c>
    </row>
    <row r="55" spans="1:15" s="407" customFormat="1" ht="24" customHeight="1">
      <c r="A55" s="399"/>
      <c r="B55" s="399"/>
      <c r="C55" s="399"/>
      <c r="D55" s="399"/>
      <c r="E55" s="399"/>
      <c r="F55" s="400"/>
      <c r="G55" s="401"/>
      <c r="H55" s="402"/>
      <c r="I55" s="403"/>
      <c r="J55" s="404"/>
      <c r="K55" s="405"/>
      <c r="L55" s="405"/>
      <c r="M55" s="405"/>
      <c r="N55" s="405"/>
      <c r="O55" s="406"/>
    </row>
    <row r="56" spans="1:15" s="272" customFormat="1" ht="18" customHeight="1">
      <c r="A56" s="408" t="s">
        <v>195</v>
      </c>
      <c r="D56" s="273"/>
      <c r="E56" s="274"/>
      <c r="F56" s="274"/>
      <c r="G56" s="274"/>
      <c r="H56" s="274"/>
      <c r="I56" s="275"/>
      <c r="J56" s="409"/>
      <c r="K56" s="277" t="s">
        <v>195</v>
      </c>
      <c r="L56" s="278"/>
      <c r="M56" s="278"/>
      <c r="N56" s="279"/>
      <c r="O56" s="410"/>
    </row>
    <row r="57" spans="1:15" s="421" customFormat="1" ht="36" customHeight="1">
      <c r="A57" s="411" t="s">
        <v>227</v>
      </c>
      <c r="B57" s="293"/>
      <c r="C57" s="412"/>
      <c r="D57" s="295"/>
      <c r="E57" s="413"/>
      <c r="F57" s="413"/>
      <c r="G57" s="413"/>
      <c r="H57" s="413"/>
      <c r="I57" s="414"/>
      <c r="J57" s="415"/>
      <c r="K57" s="416"/>
      <c r="L57" s="417"/>
      <c r="M57" s="418"/>
      <c r="N57" s="419"/>
      <c r="O57" s="420"/>
    </row>
    <row r="58" spans="1:15" s="285" customFormat="1" ht="18" customHeight="1">
      <c r="A58" s="422"/>
      <c r="C58" s="286"/>
      <c r="D58" s="287"/>
      <c r="E58" s="288"/>
      <c r="F58" s="288"/>
      <c r="G58" s="288"/>
      <c r="H58" s="288"/>
      <c r="I58" s="289"/>
      <c r="J58" s="423"/>
      <c r="K58" s="424"/>
      <c r="L58" s="425"/>
      <c r="M58" s="426"/>
      <c r="N58" s="427"/>
      <c r="O58" s="428"/>
    </row>
    <row r="59" spans="1:15" s="294" customFormat="1" ht="21.75" customHeight="1" thickBot="1">
      <c r="A59" s="429" t="s">
        <v>228</v>
      </c>
      <c r="B59" s="293"/>
      <c r="D59" s="295"/>
      <c r="E59" s="296"/>
      <c r="F59" s="296"/>
      <c r="G59" s="296"/>
      <c r="H59" s="296"/>
      <c r="I59" s="297"/>
      <c r="J59" s="430" t="s">
        <v>229</v>
      </c>
      <c r="K59" s="431"/>
      <c r="L59" s="417"/>
      <c r="M59" s="432"/>
      <c r="N59" s="419"/>
      <c r="O59" s="433"/>
    </row>
    <row r="60" spans="1:15" s="311" customFormat="1" ht="24" customHeight="1">
      <c r="A60" s="301" t="s">
        <v>230</v>
      </c>
      <c r="B60" s="301"/>
      <c r="C60" s="301"/>
      <c r="D60" s="434"/>
      <c r="E60" s="303" t="s">
        <v>122</v>
      </c>
      <c r="F60" s="304"/>
      <c r="G60" s="303" t="s">
        <v>123</v>
      </c>
      <c r="H60" s="304"/>
      <c r="I60" s="435" t="s">
        <v>231</v>
      </c>
      <c r="J60" s="436"/>
      <c r="K60" s="307"/>
      <c r="L60" s="308"/>
      <c r="M60" s="308"/>
      <c r="N60" s="309"/>
      <c r="O60" s="310"/>
    </row>
    <row r="61" spans="1:15" s="311" customFormat="1" ht="24" customHeight="1">
      <c r="A61" s="312"/>
      <c r="B61" s="312"/>
      <c r="C61" s="312"/>
      <c r="D61" s="313"/>
      <c r="E61" s="314" t="s">
        <v>125</v>
      </c>
      <c r="F61" s="315" t="s">
        <v>3</v>
      </c>
      <c r="G61" s="314" t="s">
        <v>125</v>
      </c>
      <c r="H61" s="315" t="s">
        <v>3</v>
      </c>
      <c r="I61" s="314" t="s">
        <v>125</v>
      </c>
      <c r="J61" s="437" t="s">
        <v>3</v>
      </c>
      <c r="K61" s="317"/>
      <c r="L61" s="318" t="s">
        <v>126</v>
      </c>
      <c r="M61" s="318"/>
      <c r="N61" s="319"/>
      <c r="O61" s="438"/>
    </row>
    <row r="62" spans="1:15" s="331" customFormat="1" ht="6.75" customHeight="1">
      <c r="A62" s="321"/>
      <c r="B62" s="322"/>
      <c r="C62" s="322"/>
      <c r="D62" s="323"/>
      <c r="E62" s="324"/>
      <c r="F62" s="325"/>
      <c r="G62" s="324"/>
      <c r="H62" s="325"/>
      <c r="I62" s="324"/>
      <c r="J62" s="326"/>
      <c r="K62" s="327"/>
      <c r="L62" s="328"/>
      <c r="M62" s="328"/>
      <c r="N62" s="329"/>
      <c r="O62" s="330"/>
    </row>
    <row r="63" spans="1:15" s="343" customFormat="1" ht="23.25" customHeight="1">
      <c r="A63" s="344"/>
      <c r="B63" s="439" t="s">
        <v>196</v>
      </c>
      <c r="C63" s="440"/>
      <c r="D63" s="441"/>
      <c r="E63" s="335">
        <f>E65+E71+E75+E77</f>
        <v>2928793</v>
      </c>
      <c r="F63" s="335">
        <f>IF(E$99&gt;0,(E63/E$99)*100,0)</f>
        <v>0.01</v>
      </c>
      <c r="G63" s="335">
        <f>G65+G71+G75+G77</f>
        <v>3095896</v>
      </c>
      <c r="H63" s="335">
        <f>IF(G$99&gt;0,(G63/G$99)*100,0)</f>
        <v>0.01</v>
      </c>
      <c r="I63" s="336">
        <f>I65+I71+I75+I77</f>
        <v>-167103</v>
      </c>
      <c r="J63" s="337">
        <f>ABS(IF(G63=0,0,((I63/G63)*100)))</f>
        <v>5.4</v>
      </c>
      <c r="K63" s="338"/>
      <c r="L63" s="339" t="s">
        <v>197</v>
      </c>
      <c r="M63" s="340"/>
      <c r="N63" s="341"/>
      <c r="O63" s="342">
        <v>43000</v>
      </c>
    </row>
    <row r="64" spans="1:15" s="343" customFormat="1" ht="3.75" customHeight="1">
      <c r="A64" s="344"/>
      <c r="B64" s="345"/>
      <c r="C64" s="346"/>
      <c r="D64" s="442"/>
      <c r="E64" s="335"/>
      <c r="F64" s="335"/>
      <c r="G64" s="335"/>
      <c r="H64" s="335"/>
      <c r="I64" s="336"/>
      <c r="J64" s="348"/>
      <c r="K64" s="338"/>
      <c r="L64" s="349"/>
      <c r="M64" s="350"/>
      <c r="N64" s="351"/>
      <c r="O64" s="342"/>
    </row>
    <row r="65" spans="1:15" s="343" customFormat="1" ht="23.25" customHeight="1">
      <c r="A65" s="345" t="s">
        <v>198</v>
      </c>
      <c r="B65" s="443"/>
      <c r="C65" s="444"/>
      <c r="D65" s="445"/>
      <c r="E65" s="335">
        <f>SUM(E66:E69)</f>
        <v>7620</v>
      </c>
      <c r="F65" s="335">
        <f>IF(E$99&gt;0,(E65/E$99)*100,0)</f>
        <v>0</v>
      </c>
      <c r="G65" s="335">
        <f>SUM(G66:G69)</f>
        <v>164073</v>
      </c>
      <c r="H65" s="335">
        <f>IF(G$99&gt;0,(G65/G$99)*100,0)</f>
        <v>0</v>
      </c>
      <c r="I65" s="336">
        <f>E65-G65</f>
        <v>-156453</v>
      </c>
      <c r="J65" s="337">
        <f>ABS(IF(G65=0,0,((I65/G65)*100)))</f>
        <v>95.36</v>
      </c>
      <c r="K65" s="349" t="s">
        <v>131</v>
      </c>
      <c r="L65" s="349" t="s">
        <v>199</v>
      </c>
      <c r="M65" s="446"/>
      <c r="N65" s="447"/>
      <c r="O65" s="342">
        <v>43100</v>
      </c>
    </row>
    <row r="66" spans="1:15" s="386" customFormat="1" ht="20.25" customHeight="1">
      <c r="A66" s="321"/>
      <c r="B66" s="356" t="s">
        <v>200</v>
      </c>
      <c r="C66" s="356"/>
      <c r="D66" s="448"/>
      <c r="E66" s="358"/>
      <c r="F66" s="359">
        <f>IF(E$99&gt;0,(E66/E$99)*100,0)</f>
        <v>0</v>
      </c>
      <c r="G66" s="358"/>
      <c r="H66" s="359">
        <f>IF(G$99&gt;0,(G66/G$99)*100,0)</f>
        <v>0</v>
      </c>
      <c r="I66" s="360">
        <f>E66-G66</f>
        <v>0</v>
      </c>
      <c r="J66" s="361">
        <f>ABS(IF(G66=0,0,((I66/G66)*100)))</f>
        <v>0</v>
      </c>
      <c r="K66" s="327"/>
      <c r="L66" s="362" t="s">
        <v>134</v>
      </c>
      <c r="M66" s="449" t="s">
        <v>200</v>
      </c>
      <c r="N66" s="450"/>
      <c r="O66" s="365">
        <v>43110</v>
      </c>
    </row>
    <row r="67" spans="1:15" s="386" customFormat="1" ht="20.25" customHeight="1">
      <c r="A67" s="321"/>
      <c r="B67" s="356" t="s">
        <v>201</v>
      </c>
      <c r="C67" s="356"/>
      <c r="D67" s="448"/>
      <c r="E67" s="358">
        <v>7620</v>
      </c>
      <c r="F67" s="359">
        <f>IF(E$99&gt;0,(E67/E$99)*100,0)</f>
        <v>0</v>
      </c>
      <c r="G67" s="358">
        <v>164073</v>
      </c>
      <c r="H67" s="359">
        <f>IF(G$99&gt;0,(G67/G$99)*100,0)</f>
        <v>0</v>
      </c>
      <c r="I67" s="360">
        <f>E67-G67</f>
        <v>-156453</v>
      </c>
      <c r="J67" s="361">
        <f>ABS(IF(G67=0,0,((I67/G67)*100)))</f>
        <v>95.36</v>
      </c>
      <c r="K67" s="327"/>
      <c r="L67" s="362" t="s">
        <v>135</v>
      </c>
      <c r="M67" s="451" t="s">
        <v>201</v>
      </c>
      <c r="N67" s="450"/>
      <c r="O67" s="365">
        <v>43120</v>
      </c>
    </row>
    <row r="68" spans="1:15" s="386" customFormat="1" ht="20.25" customHeight="1">
      <c r="A68" s="321"/>
      <c r="B68" s="356" t="s">
        <v>202</v>
      </c>
      <c r="C68" s="356"/>
      <c r="D68" s="448"/>
      <c r="E68" s="358"/>
      <c r="F68" s="359">
        <f>IF(E$99&gt;0,(E68/E$99)*100,0)</f>
        <v>0</v>
      </c>
      <c r="G68" s="358"/>
      <c r="H68" s="359">
        <f>IF(G$99&gt;0,(G68/G$99)*100,0)</f>
        <v>0</v>
      </c>
      <c r="I68" s="360">
        <f>E68-G68</f>
        <v>0</v>
      </c>
      <c r="J68" s="361">
        <f>ABS(IF(G68=0,0,((I68/G68)*100)))</f>
        <v>0</v>
      </c>
      <c r="K68" s="327"/>
      <c r="L68" s="362" t="s">
        <v>138</v>
      </c>
      <c r="M68" s="363" t="s">
        <v>202</v>
      </c>
      <c r="N68" s="450"/>
      <c r="O68" s="365">
        <v>43130</v>
      </c>
    </row>
    <row r="69" spans="1:15" s="386" customFormat="1" ht="20.25" customHeight="1">
      <c r="A69" s="321"/>
      <c r="B69" s="356" t="s">
        <v>232</v>
      </c>
      <c r="C69" s="356"/>
      <c r="D69" s="448"/>
      <c r="E69" s="358"/>
      <c r="F69" s="359">
        <f>IF(E$99&gt;0,(E69/E$99)*100,0)</f>
        <v>0</v>
      </c>
      <c r="G69" s="358"/>
      <c r="H69" s="359">
        <f>IF(G$99&gt;0,(G69/G$99)*100,0)</f>
        <v>0</v>
      </c>
      <c r="I69" s="360">
        <f>E69-G69</f>
        <v>0</v>
      </c>
      <c r="J69" s="361">
        <f>ABS(IF(G69=0,0,((I69/G69)*100)))</f>
        <v>0</v>
      </c>
      <c r="K69" s="327"/>
      <c r="L69" s="362"/>
      <c r="M69" s="363"/>
      <c r="N69" s="450"/>
      <c r="O69" s="365"/>
    </row>
    <row r="70" spans="1:15" s="386" customFormat="1" ht="3.75" customHeight="1">
      <c r="A70" s="321"/>
      <c r="B70" s="367"/>
      <c r="C70" s="368"/>
      <c r="D70" s="452"/>
      <c r="E70" s="359"/>
      <c r="F70" s="359"/>
      <c r="G70" s="359"/>
      <c r="H70" s="359"/>
      <c r="I70" s="360"/>
      <c r="J70" s="369"/>
      <c r="K70" s="327"/>
      <c r="L70" s="370"/>
      <c r="M70" s="363"/>
      <c r="N70" s="374"/>
      <c r="O70" s="365"/>
    </row>
    <row r="71" spans="1:15" s="343" customFormat="1" ht="23.25" customHeight="1">
      <c r="A71" s="345" t="s">
        <v>203</v>
      </c>
      <c r="B71" s="443"/>
      <c r="C71" s="444"/>
      <c r="D71" s="445"/>
      <c r="E71" s="335">
        <f>SUM(E72:E73)</f>
        <v>0</v>
      </c>
      <c r="F71" s="335">
        <f>IF(E$99&gt;0,(E71/E$99)*100,0)</f>
        <v>0</v>
      </c>
      <c r="G71" s="335">
        <f>SUM(G72:G73)</f>
        <v>0</v>
      </c>
      <c r="H71" s="335">
        <f>IF(G$99&gt;0,(G71/G$99)*100,0)</f>
        <v>0</v>
      </c>
      <c r="I71" s="336">
        <f>E71-G71</f>
        <v>0</v>
      </c>
      <c r="J71" s="337">
        <f>ABS(IF(G71=0,0,((I71/G71)*100)))</f>
        <v>0</v>
      </c>
      <c r="K71" s="349" t="s">
        <v>147</v>
      </c>
      <c r="L71" s="349" t="s">
        <v>204</v>
      </c>
      <c r="M71" s="446"/>
      <c r="N71" s="447"/>
      <c r="O71" s="342">
        <v>43200</v>
      </c>
    </row>
    <row r="72" spans="1:15" s="386" customFormat="1" ht="20.25" customHeight="1">
      <c r="A72" s="321"/>
      <c r="B72" s="356" t="s">
        <v>205</v>
      </c>
      <c r="C72" s="356"/>
      <c r="D72" s="448"/>
      <c r="E72" s="358"/>
      <c r="F72" s="359">
        <f>IF(E$99&gt;0,(E72/E$99)*100,0)</f>
        <v>0</v>
      </c>
      <c r="G72" s="358"/>
      <c r="H72" s="359">
        <f>IF(G$99&gt;0,(G72/G$99)*100,0)</f>
        <v>0</v>
      </c>
      <c r="I72" s="360">
        <f>E72-G72</f>
        <v>0</v>
      </c>
      <c r="J72" s="361">
        <f>ABS(IF(G72=0,0,((I72/G72)*100)))</f>
        <v>0</v>
      </c>
      <c r="K72" s="327"/>
      <c r="L72" s="362" t="s">
        <v>134</v>
      </c>
      <c r="M72" s="451" t="s">
        <v>205</v>
      </c>
      <c r="N72" s="450"/>
      <c r="O72" s="365">
        <v>43210</v>
      </c>
    </row>
    <row r="73" spans="1:15" s="386" customFormat="1" ht="20.25" customHeight="1">
      <c r="A73" s="321"/>
      <c r="B73" s="356" t="s">
        <v>233</v>
      </c>
      <c r="C73" s="356"/>
      <c r="D73" s="448"/>
      <c r="E73" s="358"/>
      <c r="F73" s="359">
        <f>IF(E$99&gt;0,(E73/E$99)*100,0)</f>
        <v>0</v>
      </c>
      <c r="G73" s="358"/>
      <c r="H73" s="359">
        <f>IF(G$99&gt;0,(G73/G$99)*100,0)</f>
        <v>0</v>
      </c>
      <c r="I73" s="360">
        <f>E73-G73</f>
        <v>0</v>
      </c>
      <c r="J73" s="361">
        <f>ABS(IF(G73=0,0,((I73/G73)*100)))</f>
        <v>0</v>
      </c>
      <c r="K73" s="327"/>
      <c r="L73" s="362"/>
      <c r="M73" s="451"/>
      <c r="N73" s="450"/>
      <c r="O73" s="365"/>
    </row>
    <row r="74" spans="1:15" s="386" customFormat="1" ht="3.75" customHeight="1">
      <c r="A74" s="321"/>
      <c r="B74" s="367"/>
      <c r="C74" s="368"/>
      <c r="D74" s="452"/>
      <c r="E74" s="359"/>
      <c r="F74" s="359"/>
      <c r="G74" s="359"/>
      <c r="H74" s="359"/>
      <c r="I74" s="360"/>
      <c r="J74" s="369"/>
      <c r="K74" s="327"/>
      <c r="L74" s="370"/>
      <c r="M74" s="363"/>
      <c r="N74" s="374"/>
      <c r="O74" s="365"/>
    </row>
    <row r="75" spans="1:15" s="343" customFormat="1" ht="23.25" customHeight="1">
      <c r="A75" s="345" t="s">
        <v>234</v>
      </c>
      <c r="B75" s="443"/>
      <c r="C75" s="444"/>
      <c r="D75" s="445"/>
      <c r="E75" s="335">
        <f>SUM(E76)</f>
        <v>2921173</v>
      </c>
      <c r="F75" s="335">
        <f>IF(E$99&gt;0,(E75/E$99)*100,0)</f>
        <v>0.01</v>
      </c>
      <c r="G75" s="335">
        <f>SUM(G76)</f>
        <v>2931823</v>
      </c>
      <c r="H75" s="335">
        <f>IF(G$99&gt;0,(G75/G$99)*100,0)</f>
        <v>0.01</v>
      </c>
      <c r="I75" s="336">
        <f>E75-G75</f>
        <v>-10650</v>
      </c>
      <c r="J75" s="337">
        <f>ABS(IF(G75=0,0,((I75/G75)*100)))</f>
        <v>0.36</v>
      </c>
      <c r="K75" s="349" t="s">
        <v>156</v>
      </c>
      <c r="L75" s="349" t="s">
        <v>206</v>
      </c>
      <c r="M75" s="446"/>
      <c r="N75" s="447"/>
      <c r="O75" s="342">
        <v>43300</v>
      </c>
    </row>
    <row r="76" spans="1:15" s="386" customFormat="1" ht="20.25" customHeight="1">
      <c r="A76" s="321"/>
      <c r="B76" s="356" t="s">
        <v>207</v>
      </c>
      <c r="C76" s="356"/>
      <c r="D76" s="448"/>
      <c r="E76" s="358">
        <v>2921173</v>
      </c>
      <c r="F76" s="359">
        <f>IF(E$99&gt;0,(E76/E$99)*100,0)</f>
        <v>0.01</v>
      </c>
      <c r="G76" s="358">
        <v>2931823</v>
      </c>
      <c r="H76" s="359">
        <f>IF(G$99&gt;0,(G76/G$99)*100,0)</f>
        <v>0.01</v>
      </c>
      <c r="I76" s="360">
        <f>E76-G76</f>
        <v>-10650</v>
      </c>
      <c r="J76" s="361">
        <f>ABS(IF(G76=0,0,((I76/G76)*100)))</f>
        <v>0.36</v>
      </c>
      <c r="K76" s="327"/>
      <c r="L76" s="362" t="s">
        <v>134</v>
      </c>
      <c r="M76" s="451" t="s">
        <v>207</v>
      </c>
      <c r="N76" s="450"/>
      <c r="O76" s="365">
        <v>43310</v>
      </c>
    </row>
    <row r="77" spans="1:15" s="386" customFormat="1" ht="23.25" customHeight="1">
      <c r="A77" s="345" t="s">
        <v>235</v>
      </c>
      <c r="B77" s="453"/>
      <c r="C77" s="453"/>
      <c r="D77" s="448"/>
      <c r="E77" s="335">
        <f>SUM(E78)</f>
        <v>0</v>
      </c>
      <c r="F77" s="335">
        <f>IF(E$99&gt;0,(E77/E$99)*100,0)</f>
        <v>0</v>
      </c>
      <c r="G77" s="335">
        <f>SUM(G78)</f>
        <v>0</v>
      </c>
      <c r="H77" s="335">
        <f>IF(G$99&gt;0,(G77/G$99)*100,0)</f>
        <v>0</v>
      </c>
      <c r="I77" s="336">
        <f>E77-G77</f>
        <v>0</v>
      </c>
      <c r="J77" s="337">
        <f>ABS(IF(G77=0,0,((I77/G77)*100)))</f>
        <v>0</v>
      </c>
      <c r="K77" s="327"/>
      <c r="L77" s="362"/>
      <c r="M77" s="451"/>
      <c r="N77" s="450"/>
      <c r="O77" s="365"/>
    </row>
    <row r="78" spans="1:15" s="386" customFormat="1" ht="20.25" customHeight="1">
      <c r="A78" s="321"/>
      <c r="B78" s="356" t="s">
        <v>236</v>
      </c>
      <c r="C78" s="356"/>
      <c r="D78" s="448"/>
      <c r="E78" s="358"/>
      <c r="F78" s="359">
        <f>IF(E$99&gt;0,(E78/E$99)*100,0)</f>
        <v>0</v>
      </c>
      <c r="G78" s="358"/>
      <c r="H78" s="359">
        <f>IF(G$99&gt;0,(G78/G$99)*100,0)</f>
        <v>0</v>
      </c>
      <c r="I78" s="360">
        <f>E78-G78</f>
        <v>0</v>
      </c>
      <c r="J78" s="361">
        <f>ABS(IF(G78=0,0,((I78/G78)*100)))</f>
        <v>0</v>
      </c>
      <c r="K78" s="327"/>
      <c r="L78" s="362"/>
      <c r="M78" s="451"/>
      <c r="N78" s="450"/>
      <c r="O78" s="365"/>
    </row>
    <row r="79" spans="1:15" s="386" customFormat="1" ht="21" customHeight="1">
      <c r="A79" s="321"/>
      <c r="B79" s="367"/>
      <c r="C79" s="368"/>
      <c r="D79" s="452"/>
      <c r="E79" s="359"/>
      <c r="F79" s="359"/>
      <c r="G79" s="359"/>
      <c r="H79" s="359"/>
      <c r="I79" s="360"/>
      <c r="J79" s="369"/>
      <c r="K79" s="327"/>
      <c r="L79" s="370"/>
      <c r="M79" s="363"/>
      <c r="N79" s="374"/>
      <c r="O79" s="365"/>
    </row>
    <row r="80" spans="1:15" s="343" customFormat="1" ht="18.75" customHeight="1">
      <c r="A80" s="344"/>
      <c r="B80" s="439" t="s">
        <v>208</v>
      </c>
      <c r="C80" s="454"/>
      <c r="D80" s="455"/>
      <c r="E80" s="335">
        <f>SUM(E82,E85,E89,E93)</f>
        <v>31643534630.87</v>
      </c>
      <c r="F80" s="335">
        <f>IF(E$99&gt;0,(E80/E$99)*100,0)</f>
        <v>99.99</v>
      </c>
      <c r="G80" s="335">
        <f>SUM(G82,G85,G89,G93)</f>
        <v>31615808802.87</v>
      </c>
      <c r="H80" s="335">
        <f>IF(G$99&gt;0,(G80/G$99)*100,0)</f>
        <v>99.99</v>
      </c>
      <c r="I80" s="336">
        <f>E80-G80</f>
        <v>27725828</v>
      </c>
      <c r="J80" s="337">
        <f>ABS(IF(G80=0,0,((I80/G80)*100)))</f>
        <v>0.09</v>
      </c>
      <c r="K80" s="338"/>
      <c r="L80" s="339" t="s">
        <v>209</v>
      </c>
      <c r="M80" s="456"/>
      <c r="N80" s="457"/>
      <c r="O80" s="342">
        <v>44000</v>
      </c>
    </row>
    <row r="81" spans="1:15" s="386" customFormat="1" ht="3.75" customHeight="1">
      <c r="A81" s="321"/>
      <c r="B81" s="367"/>
      <c r="C81" s="368"/>
      <c r="D81" s="452"/>
      <c r="E81" s="359"/>
      <c r="F81" s="359"/>
      <c r="G81" s="359"/>
      <c r="H81" s="359"/>
      <c r="I81" s="360"/>
      <c r="J81" s="369"/>
      <c r="K81" s="327"/>
      <c r="L81" s="370"/>
      <c r="M81" s="363"/>
      <c r="N81" s="374"/>
      <c r="O81" s="365"/>
    </row>
    <row r="82" spans="1:15" s="343" customFormat="1" ht="23.25" customHeight="1">
      <c r="A82" s="345" t="s">
        <v>210</v>
      </c>
      <c r="B82" s="443"/>
      <c r="C82" s="346"/>
      <c r="D82" s="455"/>
      <c r="E82" s="335">
        <f>SUM(E83)</f>
        <v>28828946648.02</v>
      </c>
      <c r="F82" s="335">
        <f>IF(E$99&gt;0,(E82/E$99)*100,0)</f>
        <v>91.1</v>
      </c>
      <c r="G82" s="335">
        <f>SUM(G83)</f>
        <v>28828946648.02</v>
      </c>
      <c r="H82" s="335">
        <f>IF(G$99&gt;0,(G82/G$99)*100,0)</f>
        <v>91.18</v>
      </c>
      <c r="I82" s="336">
        <f>E82-G82</f>
        <v>0</v>
      </c>
      <c r="J82" s="337">
        <f>ABS(IF(G82=0,0,((I82/G82)*100)))</f>
        <v>0</v>
      </c>
      <c r="K82" s="349" t="s">
        <v>131</v>
      </c>
      <c r="L82" s="349" t="s">
        <v>211</v>
      </c>
      <c r="M82" s="350"/>
      <c r="N82" s="457"/>
      <c r="O82" s="342">
        <v>44100</v>
      </c>
    </row>
    <row r="83" spans="1:15" s="386" customFormat="1" ht="20.25" customHeight="1">
      <c r="A83" s="321"/>
      <c r="B83" s="356" t="s">
        <v>212</v>
      </c>
      <c r="C83" s="356"/>
      <c r="D83" s="458"/>
      <c r="E83" s="358">
        <v>28828946648.02</v>
      </c>
      <c r="F83" s="359">
        <f>IF(E$99&gt;0,(E83/E$99)*100,0)</f>
        <v>91.1</v>
      </c>
      <c r="G83" s="358">
        <v>28828946648.02</v>
      </c>
      <c r="H83" s="359">
        <f>IF(G$99&gt;0,(G83/G$99)*100,0)</f>
        <v>91.18</v>
      </c>
      <c r="I83" s="360">
        <f>E83-G83</f>
        <v>0</v>
      </c>
      <c r="J83" s="361">
        <f>ABS(IF(G83=0,0,((I83/G83)*100)))</f>
        <v>0</v>
      </c>
      <c r="K83" s="327"/>
      <c r="L83" s="362" t="s">
        <v>134</v>
      </c>
      <c r="M83" s="363" t="s">
        <v>212</v>
      </c>
      <c r="N83" s="459"/>
      <c r="O83" s="365">
        <v>44110</v>
      </c>
    </row>
    <row r="84" spans="1:15" s="386" customFormat="1" ht="3.75" customHeight="1">
      <c r="A84" s="321"/>
      <c r="B84" s="367"/>
      <c r="C84" s="368"/>
      <c r="D84" s="452"/>
      <c r="E84" s="359"/>
      <c r="F84" s="359"/>
      <c r="G84" s="359"/>
      <c r="H84" s="359"/>
      <c r="I84" s="360"/>
      <c r="J84" s="369"/>
      <c r="K84" s="327"/>
      <c r="L84" s="370"/>
      <c r="M84" s="363"/>
      <c r="N84" s="374"/>
      <c r="O84" s="365"/>
    </row>
    <row r="85" spans="1:15" s="343" customFormat="1" ht="23.25" customHeight="1">
      <c r="A85" s="345" t="s">
        <v>213</v>
      </c>
      <c r="B85" s="443"/>
      <c r="C85" s="444"/>
      <c r="D85" s="445"/>
      <c r="E85" s="335">
        <f>SUM(E86:E87)</f>
        <v>1193952939.02</v>
      </c>
      <c r="F85" s="335">
        <f>IF(E$99&gt;0,(E85/E$99)*100,0)</f>
        <v>3.77</v>
      </c>
      <c r="G85" s="335">
        <f>SUM(G86:G87)</f>
        <v>1193952939.02</v>
      </c>
      <c r="H85" s="335">
        <f>IF(G$99&gt;0,(G85/G$99)*100,0)</f>
        <v>3.78</v>
      </c>
      <c r="I85" s="336">
        <f>E85-G85</f>
        <v>0</v>
      </c>
      <c r="J85" s="337">
        <f>ABS(IF(G85=0,0,((I85/G85)*100)))</f>
        <v>0</v>
      </c>
      <c r="K85" s="349" t="s">
        <v>147</v>
      </c>
      <c r="L85" s="349" t="s">
        <v>214</v>
      </c>
      <c r="M85" s="446"/>
      <c r="N85" s="447"/>
      <c r="O85" s="342">
        <v>44200</v>
      </c>
    </row>
    <row r="86" spans="1:15" s="386" customFormat="1" ht="20.25" customHeight="1">
      <c r="A86" s="321"/>
      <c r="B86" s="356" t="s">
        <v>215</v>
      </c>
      <c r="C86" s="356"/>
      <c r="D86" s="448"/>
      <c r="E86" s="358"/>
      <c r="F86" s="359">
        <f>IF(E$99&gt;0,(E86/E$99)*100,0)</f>
        <v>0</v>
      </c>
      <c r="G86" s="358"/>
      <c r="H86" s="359">
        <f>IF(G$99&gt;0,(G86/G$99)*100,0)</f>
        <v>0</v>
      </c>
      <c r="I86" s="360">
        <f>E86-G86</f>
        <v>0</v>
      </c>
      <c r="J86" s="361">
        <f>ABS(IF(G86=0,0,((I86/G86)*100)))</f>
        <v>0</v>
      </c>
      <c r="K86" s="327"/>
      <c r="L86" s="362" t="s">
        <v>134</v>
      </c>
      <c r="M86" s="363" t="s">
        <v>215</v>
      </c>
      <c r="N86" s="450"/>
      <c r="O86" s="365">
        <v>44210</v>
      </c>
    </row>
    <row r="87" spans="1:15" s="386" customFormat="1" ht="20.25" customHeight="1">
      <c r="A87" s="321"/>
      <c r="B87" s="356" t="s">
        <v>216</v>
      </c>
      <c r="C87" s="356"/>
      <c r="D87" s="448"/>
      <c r="E87" s="358">
        <v>1193952939.02</v>
      </c>
      <c r="F87" s="359">
        <f>IF(E$99&gt;0,(E87/E$99)*100,0)</f>
        <v>3.77</v>
      </c>
      <c r="G87" s="358">
        <v>1193952939.02</v>
      </c>
      <c r="H87" s="359">
        <f>IF(G$99&gt;0,(G87/G$99)*100,0)</f>
        <v>3.78</v>
      </c>
      <c r="I87" s="360">
        <f>E87-G87</f>
        <v>0</v>
      </c>
      <c r="J87" s="361">
        <f>ABS(IF(G87=0,0,((I87/G87)*100)))</f>
        <v>0</v>
      </c>
      <c r="K87" s="327"/>
      <c r="L87" s="362" t="s">
        <v>135</v>
      </c>
      <c r="M87" s="363" t="s">
        <v>216</v>
      </c>
      <c r="N87" s="450"/>
      <c r="O87" s="365">
        <v>44220</v>
      </c>
    </row>
    <row r="88" spans="1:15" s="386" customFormat="1" ht="3.75" customHeight="1">
      <c r="A88" s="321"/>
      <c r="B88" s="367"/>
      <c r="C88" s="368"/>
      <c r="D88" s="452"/>
      <c r="E88" s="359"/>
      <c r="F88" s="359"/>
      <c r="G88" s="359"/>
      <c r="H88" s="359"/>
      <c r="I88" s="360"/>
      <c r="J88" s="369"/>
      <c r="K88" s="327"/>
      <c r="L88" s="370"/>
      <c r="M88" s="363"/>
      <c r="N88" s="374"/>
      <c r="O88" s="365"/>
    </row>
    <row r="89" spans="1:15" s="343" customFormat="1" ht="23.25" customHeight="1">
      <c r="A89" s="345" t="s">
        <v>237</v>
      </c>
      <c r="B89" s="443"/>
      <c r="C89" s="444"/>
      <c r="D89" s="445"/>
      <c r="E89" s="335">
        <f>E90+E91</f>
        <v>1620635043.83</v>
      </c>
      <c r="F89" s="335">
        <f>IF(E$99&gt;0,(E89/E$99)*100,0)</f>
        <v>5.12</v>
      </c>
      <c r="G89" s="335">
        <f>G90+G91</f>
        <v>1592909215.83</v>
      </c>
      <c r="H89" s="335">
        <f>IF(G$99&gt;0,(G89/G$99)*100,0)</f>
        <v>5.04</v>
      </c>
      <c r="I89" s="336">
        <f>E89-G89</f>
        <v>27725828</v>
      </c>
      <c r="J89" s="460">
        <f>ABS(IF(G89=0,0,((I89/G89)*100)))</f>
        <v>1.74</v>
      </c>
      <c r="K89" s="349" t="s">
        <v>156</v>
      </c>
      <c r="L89" s="349" t="s">
        <v>238</v>
      </c>
      <c r="M89" s="446"/>
      <c r="N89" s="447"/>
      <c r="O89" s="342">
        <v>44300</v>
      </c>
    </row>
    <row r="90" spans="1:15" s="386" customFormat="1" ht="20.25" customHeight="1">
      <c r="A90" s="367"/>
      <c r="B90" s="356" t="s">
        <v>217</v>
      </c>
      <c r="C90" s="356"/>
      <c r="D90" s="448"/>
      <c r="E90" s="358">
        <v>1620635043.83</v>
      </c>
      <c r="F90" s="359">
        <f>IF(E$99&gt;0,(E90/E$99)*100,0)</f>
        <v>5.12</v>
      </c>
      <c r="G90" s="358">
        <v>1592909215.83</v>
      </c>
      <c r="H90" s="359">
        <f>IF(G$99&gt;0,(G90/G$99)*100,0)</f>
        <v>5.04</v>
      </c>
      <c r="I90" s="360">
        <f>E90-G90</f>
        <v>27725828</v>
      </c>
      <c r="J90" s="361">
        <f>ABS(IF(G90=0,0,((I90/G90)*100)))</f>
        <v>1.74</v>
      </c>
      <c r="K90" s="370"/>
      <c r="L90" s="362" t="s">
        <v>134</v>
      </c>
      <c r="M90" s="363" t="s">
        <v>217</v>
      </c>
      <c r="N90" s="450"/>
      <c r="O90" s="365">
        <v>44310</v>
      </c>
    </row>
    <row r="91" spans="1:15" s="386" customFormat="1" ht="20.25" customHeight="1">
      <c r="A91" s="367"/>
      <c r="B91" s="356" t="s">
        <v>239</v>
      </c>
      <c r="C91" s="356"/>
      <c r="D91" s="448"/>
      <c r="E91" s="358"/>
      <c r="F91" s="359">
        <f>IF(E$99&gt;0,(E91/E$99)*100,0)</f>
        <v>0</v>
      </c>
      <c r="G91" s="358"/>
      <c r="H91" s="359">
        <f>IF(G$99&gt;0,(G91/G$99)*100,0)</f>
        <v>0</v>
      </c>
      <c r="I91" s="360">
        <f>E91-G91</f>
        <v>0</v>
      </c>
      <c r="J91" s="361">
        <f>ABS(IF(G91=0,0,((I91/G91)*100)))</f>
        <v>0</v>
      </c>
      <c r="K91" s="370"/>
      <c r="L91" s="362" t="s">
        <v>135</v>
      </c>
      <c r="M91" s="363" t="s">
        <v>218</v>
      </c>
      <c r="N91" s="450"/>
      <c r="O91" s="365">
        <v>44320</v>
      </c>
    </row>
    <row r="92" spans="1:15" s="386" customFormat="1" ht="3.75" customHeight="1">
      <c r="A92" s="321"/>
      <c r="B92" s="367"/>
      <c r="C92" s="368"/>
      <c r="D92" s="452"/>
      <c r="E92" s="359"/>
      <c r="F92" s="359"/>
      <c r="G92" s="359"/>
      <c r="H92" s="359"/>
      <c r="I92" s="360"/>
      <c r="J92" s="369"/>
      <c r="K92" s="327"/>
      <c r="L92" s="370"/>
      <c r="M92" s="363"/>
      <c r="N92" s="374"/>
      <c r="O92" s="365"/>
    </row>
    <row r="93" spans="1:15" s="343" customFormat="1" ht="23.25" customHeight="1">
      <c r="A93" s="345" t="s">
        <v>240</v>
      </c>
      <c r="B93" s="461"/>
      <c r="C93" s="444"/>
      <c r="D93" s="445"/>
      <c r="E93" s="335">
        <f>SUM(E95:E98)</f>
        <v>0</v>
      </c>
      <c r="F93" s="335">
        <f>IF(E$99&gt;0,(E93/E$99)*100,0)</f>
        <v>0</v>
      </c>
      <c r="G93" s="335">
        <f>SUM(G95:G98)</f>
        <v>0</v>
      </c>
      <c r="H93" s="335">
        <f>IF(G$99&gt;0,(G93/G$99)*100,0)</f>
        <v>0</v>
      </c>
      <c r="I93" s="336">
        <f>E93-G93</f>
        <v>0</v>
      </c>
      <c r="J93" s="337">
        <f>ABS(IF(G93=0,0,((I93/G93)*100)))</f>
        <v>0</v>
      </c>
      <c r="K93" s="349"/>
      <c r="L93" s="349"/>
      <c r="M93" s="446"/>
      <c r="N93" s="447"/>
      <c r="O93" s="342"/>
    </row>
    <row r="94" spans="1:15" s="386" customFormat="1" ht="3.75" customHeight="1">
      <c r="A94" s="321"/>
      <c r="B94" s="367"/>
      <c r="C94" s="368"/>
      <c r="D94" s="452"/>
      <c r="E94" s="359"/>
      <c r="F94" s="359"/>
      <c r="G94" s="359"/>
      <c r="H94" s="359"/>
      <c r="I94" s="360"/>
      <c r="J94" s="369"/>
      <c r="K94" s="327"/>
      <c r="L94" s="370"/>
      <c r="M94" s="363"/>
      <c r="N94" s="374"/>
      <c r="O94" s="365"/>
    </row>
    <row r="95" spans="1:15" s="386" customFormat="1" ht="30.75" customHeight="1">
      <c r="A95" s="367"/>
      <c r="B95" s="385" t="s">
        <v>241</v>
      </c>
      <c r="C95" s="356"/>
      <c r="D95" s="448"/>
      <c r="E95" s="358"/>
      <c r="F95" s="359">
        <f>IF(E$99&gt;0,(E95/E$99)*100,0)</f>
        <v>0</v>
      </c>
      <c r="G95" s="358"/>
      <c r="H95" s="359">
        <f>IF(G$99&gt;0,(G95/G$99)*100,0)</f>
        <v>0</v>
      </c>
      <c r="I95" s="360">
        <f>E95-G95</f>
        <v>0</v>
      </c>
      <c r="J95" s="361">
        <f>ABS(IF(G95=0,0,((I95/G95)*100)))</f>
        <v>0</v>
      </c>
      <c r="K95" s="462"/>
      <c r="L95" s="463"/>
      <c r="M95" s="451"/>
      <c r="N95" s="450"/>
      <c r="O95" s="365"/>
    </row>
    <row r="96" spans="1:15" s="386" customFormat="1" ht="20.25" customHeight="1">
      <c r="A96" s="367"/>
      <c r="B96" s="356" t="s">
        <v>219</v>
      </c>
      <c r="C96" s="356"/>
      <c r="D96" s="448"/>
      <c r="E96" s="358"/>
      <c r="F96" s="359">
        <f>IF(E$99&gt;0,(E96/E$99)*100,0)</f>
        <v>0</v>
      </c>
      <c r="G96" s="358"/>
      <c r="H96" s="359">
        <f>IF(G$99&gt;0,(G96/G$99)*100,0)</f>
        <v>0</v>
      </c>
      <c r="I96" s="360">
        <f>E96-G96</f>
        <v>0</v>
      </c>
      <c r="J96" s="361">
        <f>ABS(IF(G96=0,0,((I96/G96)*100)))</f>
        <v>0</v>
      </c>
      <c r="K96" s="462"/>
      <c r="L96" s="463"/>
      <c r="M96" s="451"/>
      <c r="N96" s="450"/>
      <c r="O96" s="365"/>
    </row>
    <row r="97" spans="1:15" s="386" customFormat="1" ht="30.75" customHeight="1">
      <c r="A97" s="367"/>
      <c r="B97" s="356" t="s">
        <v>242</v>
      </c>
      <c r="C97" s="356"/>
      <c r="D97" s="448"/>
      <c r="E97" s="358"/>
      <c r="F97" s="359"/>
      <c r="G97" s="358"/>
      <c r="H97" s="359"/>
      <c r="I97" s="360"/>
      <c r="J97" s="361"/>
      <c r="K97" s="462"/>
      <c r="L97" s="463"/>
      <c r="M97" s="451"/>
      <c r="N97" s="450"/>
      <c r="O97" s="365"/>
    </row>
    <row r="98" spans="1:15" s="386" customFormat="1" ht="20.25" customHeight="1">
      <c r="A98" s="367"/>
      <c r="B98" s="356" t="s">
        <v>243</v>
      </c>
      <c r="C98" s="356"/>
      <c r="D98" s="448"/>
      <c r="E98" s="358"/>
      <c r="F98" s="359">
        <f>IF(E$99&gt;0,(E98/E$99)*100,0)</f>
        <v>0</v>
      </c>
      <c r="G98" s="358"/>
      <c r="H98" s="359">
        <f>IF(G$99&gt;0,(G98/G$99)*100,0)</f>
        <v>0</v>
      </c>
      <c r="I98" s="360">
        <f>E98-G98</f>
        <v>0</v>
      </c>
      <c r="J98" s="361">
        <f>ABS(IF(G98=0,0,((I98/G98)*100)))</f>
        <v>0</v>
      </c>
      <c r="K98" s="462"/>
      <c r="L98" s="463"/>
      <c r="M98" s="451"/>
      <c r="N98" s="450"/>
      <c r="O98" s="365"/>
    </row>
    <row r="99" spans="1:15" s="398" customFormat="1" ht="33" customHeight="1" thickBot="1">
      <c r="A99" s="464"/>
      <c r="B99" s="465" t="s">
        <v>244</v>
      </c>
      <c r="C99" s="466"/>
      <c r="D99" s="467"/>
      <c r="E99" s="390">
        <f>E63+E80</f>
        <v>31646463423.87</v>
      </c>
      <c r="F99" s="390">
        <f>IF(E$99&gt;0,(E99/E$99)*100,0)</f>
        <v>100</v>
      </c>
      <c r="G99" s="390">
        <f>G63+G80</f>
        <v>31618904698.87</v>
      </c>
      <c r="H99" s="390">
        <f>IF(G$99&gt;0,(G99/G$99)*100,0)</f>
        <v>100</v>
      </c>
      <c r="I99" s="391">
        <f>E99-G99</f>
        <v>27558725</v>
      </c>
      <c r="J99" s="392">
        <f>ABS(IF(G99=0,0,((I99/G99)*100)))</f>
        <v>0.09</v>
      </c>
      <c r="K99" s="393"/>
      <c r="L99" s="394" t="s">
        <v>194</v>
      </c>
      <c r="M99" s="395"/>
      <c r="N99" s="396"/>
      <c r="O99" s="397">
        <v>45000</v>
      </c>
    </row>
    <row r="100" spans="1:15" s="474" customFormat="1" ht="15.75">
      <c r="A100" s="468"/>
      <c r="B100" s="469"/>
      <c r="C100" s="470"/>
      <c r="D100" s="470"/>
      <c r="E100" s="471"/>
      <c r="F100" s="471"/>
      <c r="G100" s="472"/>
      <c r="H100" s="471"/>
      <c r="I100" s="473"/>
      <c r="K100" s="475"/>
      <c r="L100" s="476"/>
      <c r="M100" s="477"/>
      <c r="N100" s="477"/>
      <c r="O100" s="478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32:C32"/>
    <mergeCell ref="B35:C35"/>
    <mergeCell ref="B31:C31"/>
    <mergeCell ref="B27:C27"/>
    <mergeCell ref="B28:C28"/>
    <mergeCell ref="B29:C29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I60:J60"/>
    <mergeCell ref="B67:C67"/>
    <mergeCell ref="B38:C38"/>
    <mergeCell ref="A54:C54"/>
    <mergeCell ref="A55:E55"/>
    <mergeCell ref="B68:C68"/>
    <mergeCell ref="B39:C39"/>
    <mergeCell ref="B76:C76"/>
    <mergeCell ref="B78:C78"/>
    <mergeCell ref="B69:C69"/>
    <mergeCell ref="B72:C72"/>
    <mergeCell ref="B73:C73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2008-05-05T08:04:46Z</dcterms:created>
  <dcterms:modified xsi:type="dcterms:W3CDTF">2008-05-05T08:05:00Z</dcterms:modified>
  <cp:category/>
  <cp:version/>
  <cp:contentType/>
  <cp:contentStatus/>
</cp:coreProperties>
</file>