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<sst xmlns="http://schemas.openxmlformats.org/spreadsheetml/2006/main" count="124" uniqueCount="117">
  <si>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</si>
  <si>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</si>
  <si>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</si>
  <si>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</si>
  <si>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</si>
  <si>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國立社教機構作業基金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</si>
  <si>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</si>
  <si>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</si>
  <si>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</si>
  <si>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</si>
  <si>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</si>
  <si>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</si>
  <si>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</si>
  <si>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</si>
  <si>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</si>
  <si>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</si>
  <si>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</si>
  <si>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</si>
  <si>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</si>
  <si>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</si>
  <si>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</si>
  <si>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</si>
  <si>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</si>
  <si>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</si>
  <si>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</si>
  <si>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</si>
  <si>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</si>
  <si>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</si>
  <si>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</si>
  <si>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</si>
  <si>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</si>
  <si>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</si>
  <si>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</si>
  <si>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</si>
  <si>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</si>
  <si>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</si>
  <si>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</si>
  <si>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</si>
  <si>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</si>
  <si>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</si>
  <si>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</si>
  <si>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</si>
  <si>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</si>
  <si>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</si>
  <si>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</si>
  <si>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國立社教機構作業基金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</si>
  <si>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</si>
  <si>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</si>
  <si>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</si>
  <si>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</si>
  <si>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</si>
  <si>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</si>
  <si>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</si>
  <si>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</si>
  <si>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</si>
  <si>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</si>
  <si>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</si>
  <si>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</si>
  <si>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</si>
  <si>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</si>
  <si>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</si>
  <si>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</si>
  <si>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</si>
  <si>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</si>
  <si>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</si>
  <si>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</si>
  <si>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</si>
  <si>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</si>
  <si>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</si>
  <si>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</si>
  <si>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</si>
  <si>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</si>
  <si>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</si>
  <si>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</si>
  <si>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</si>
  <si>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</si>
  <si>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</si>
  <si>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</si>
  <si>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</si>
  <si>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</si>
  <si>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</si>
  <si>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</si>
  <si>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</si>
  <si>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</si>
  <si>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</si>
  <si>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</si>
  <si>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</si>
  <si>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</si>
  <si>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</si>
  <si>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</si>
  <si>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</si>
  <si>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</si>
  <si>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</si>
  <si>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</si>
  <si>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</si>
  <si>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</si>
  <si>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</si>
  <si>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</si>
  <si>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</si>
  <si>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</si>
  <si>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</si>
  <si>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</si>
  <si>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</si>
  <si>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</si>
  <si>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</si>
  <si>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</si>
  <si>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</si>
  <si>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</si>
  <si>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</si>
  <si>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</si>
  <si>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</si>
  <si>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</si>
  <si>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</si>
  <si>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</si>
  <si>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</si>
  <si>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</si>
  <si>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402,634,479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</si>
</sst>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44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5</v>
      </c>
      <c r="B1" s="69"/>
      <c r="C1" s="69"/>
      <c r="D1" s="69"/>
      <c r="E1" s="69"/>
    </row>
    <row r="2" spans="1:5" s="1" customFormat="1" ht="27.75">
      <c r="A2" s="70" t="s">
        <v>6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2" t="s">
        <v>1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846234284</v>
      </c>
      <c r="C7" s="7">
        <f>SUM(C8:C16)</f>
        <v>822128000</v>
      </c>
      <c r="D7" s="8">
        <f aca="true" t="shared" si="0" ref="D7:D39">B7-C7</f>
        <v>24106284</v>
      </c>
      <c r="E7" s="9">
        <f aca="true" t="shared" si="1" ref="E7:E39">IF(C7=0,0,(D7/C7)*100)</f>
        <v>2.93</v>
      </c>
    </row>
    <row r="8" spans="1:5" s="15" customFormat="1" ht="14.25" customHeight="1">
      <c r="A8" s="11" t="s">
        <v>13</v>
      </c>
      <c r="B8" s="12">
        <v>49627653</v>
      </c>
      <c r="C8" s="12">
        <v>68316000</v>
      </c>
      <c r="D8" s="13">
        <f t="shared" si="0"/>
        <v>-18688347</v>
      </c>
      <c r="E8" s="14">
        <f t="shared" si="1"/>
        <v>-27.36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>
        <v>72229071</v>
      </c>
      <c r="C10" s="12">
        <v>43402000</v>
      </c>
      <c r="D10" s="13">
        <f t="shared" si="0"/>
        <v>28827071</v>
      </c>
      <c r="E10" s="14">
        <f t="shared" si="1"/>
        <v>66.42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724377560</v>
      </c>
      <c r="C16" s="12">
        <v>710410000</v>
      </c>
      <c r="D16" s="13">
        <f t="shared" si="0"/>
        <v>13967560</v>
      </c>
      <c r="E16" s="14">
        <f t="shared" si="1"/>
        <v>1.97</v>
      </c>
    </row>
    <row r="17" spans="1:5" s="15" customFormat="1" ht="24.75" customHeight="1">
      <c r="A17" s="16" t="s">
        <v>3</v>
      </c>
      <c r="B17" s="7">
        <f>SUM(B18:B29)</f>
        <v>1001446128</v>
      </c>
      <c r="C17" s="7">
        <f>SUM(C18:C29)</f>
        <v>836321728</v>
      </c>
      <c r="D17" s="8">
        <f t="shared" si="0"/>
        <v>165124400</v>
      </c>
      <c r="E17" s="9">
        <f t="shared" si="1"/>
        <v>19.74</v>
      </c>
    </row>
    <row r="18" spans="1:5" s="15" customFormat="1" ht="14.25" customHeight="1">
      <c r="A18" s="11" t="s">
        <v>22</v>
      </c>
      <c r="B18" s="12">
        <v>490931582</v>
      </c>
      <c r="C18" s="12">
        <v>427317732</v>
      </c>
      <c r="D18" s="13">
        <f t="shared" si="0"/>
        <v>63613850</v>
      </c>
      <c r="E18" s="14">
        <f t="shared" si="1"/>
        <v>14.89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>
        <v>68593860</v>
      </c>
      <c r="C20" s="12">
        <v>44337650</v>
      </c>
      <c r="D20" s="13">
        <f t="shared" si="0"/>
        <v>24256210</v>
      </c>
      <c r="E20" s="14">
        <f t="shared" si="1"/>
        <v>54.71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 customHeight="1">
      <c r="A27" s="11" t="s">
        <v>31</v>
      </c>
      <c r="B27" s="12">
        <v>401883287</v>
      </c>
      <c r="C27" s="12">
        <v>322240338</v>
      </c>
      <c r="D27" s="13">
        <f t="shared" si="0"/>
        <v>79642949</v>
      </c>
      <c r="E27" s="14">
        <f t="shared" si="1"/>
        <v>24.72</v>
      </c>
    </row>
    <row r="28" spans="1:5" s="15" customFormat="1" ht="14.25" customHeight="1">
      <c r="A28" s="11" t="s">
        <v>32</v>
      </c>
      <c r="B28" s="12">
        <v>36966237</v>
      </c>
      <c r="C28" s="12">
        <v>36751000</v>
      </c>
      <c r="D28" s="13">
        <f t="shared" si="0"/>
        <v>215237</v>
      </c>
      <c r="E28" s="14">
        <f t="shared" si="1"/>
        <v>0.59</v>
      </c>
    </row>
    <row r="29" spans="1:5" s="15" customFormat="1" ht="14.25" customHeight="1">
      <c r="A29" s="11" t="s">
        <v>33</v>
      </c>
      <c r="B29" s="12">
        <v>3071162</v>
      </c>
      <c r="C29" s="12">
        <v>5675008</v>
      </c>
      <c r="D29" s="13">
        <f t="shared" si="0"/>
        <v>-2603846</v>
      </c>
      <c r="E29" s="14">
        <f t="shared" si="1"/>
        <v>-45.88</v>
      </c>
    </row>
    <row r="30" spans="1:5" s="15" customFormat="1" ht="24.75" customHeight="1">
      <c r="A30" s="16" t="s">
        <v>34</v>
      </c>
      <c r="B30" s="7">
        <f>B7-B17</f>
        <v>-155211844</v>
      </c>
      <c r="C30" s="7">
        <f>C7-C17</f>
        <v>-14193728</v>
      </c>
      <c r="D30" s="8">
        <f t="shared" si="0"/>
        <v>-141018116</v>
      </c>
      <c r="E30" s="9">
        <f t="shared" si="1"/>
        <v>993.52</v>
      </c>
    </row>
    <row r="31" spans="1:5" s="15" customFormat="1" ht="21.75" customHeight="1">
      <c r="A31" s="16" t="s">
        <v>35</v>
      </c>
      <c r="B31" s="7">
        <f>SUM(B32:B33)</f>
        <v>36448639</v>
      </c>
      <c r="C31" s="7">
        <f>SUM(C32:C33)</f>
        <v>303564000</v>
      </c>
      <c r="D31" s="8">
        <f t="shared" si="0"/>
        <v>-267115361</v>
      </c>
      <c r="E31" s="9">
        <f t="shared" si="1"/>
        <v>-87.99</v>
      </c>
    </row>
    <row r="32" spans="1:5" s="15" customFormat="1" ht="14.25" customHeight="1">
      <c r="A32" s="11" t="s">
        <v>36</v>
      </c>
      <c r="B32" s="12">
        <v>3872216</v>
      </c>
      <c r="C32" s="12">
        <v>1188000</v>
      </c>
      <c r="D32" s="13">
        <f t="shared" si="0"/>
        <v>2684216</v>
      </c>
      <c r="E32" s="14">
        <f t="shared" si="1"/>
        <v>225.94</v>
      </c>
    </row>
    <row r="33" spans="1:5" s="15" customFormat="1" ht="14.25" customHeight="1">
      <c r="A33" s="11" t="s">
        <v>37</v>
      </c>
      <c r="B33" s="12">
        <v>32576423</v>
      </c>
      <c r="C33" s="12">
        <v>302376000</v>
      </c>
      <c r="D33" s="13">
        <f t="shared" si="0"/>
        <v>-269799577</v>
      </c>
      <c r="E33" s="14">
        <f t="shared" si="1"/>
        <v>-89.23</v>
      </c>
    </row>
    <row r="34" spans="1:5" s="15" customFormat="1" ht="24.75" customHeight="1">
      <c r="A34" s="16" t="s">
        <v>4</v>
      </c>
      <c r="B34" s="7">
        <f>SUM(B35:B36)</f>
        <v>21210</v>
      </c>
      <c r="C34" s="7">
        <f>SUM(C35:C36)</f>
        <v>0</v>
      </c>
      <c r="D34" s="8">
        <f t="shared" si="0"/>
        <v>21210</v>
      </c>
      <c r="E34" s="9">
        <f t="shared" si="1"/>
        <v>0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21210</v>
      </c>
      <c r="C36" s="12"/>
      <c r="D36" s="13">
        <f t="shared" si="0"/>
        <v>21210</v>
      </c>
      <c r="E36" s="14">
        <f t="shared" si="1"/>
        <v>0</v>
      </c>
    </row>
    <row r="37" spans="1:5" s="15" customFormat="1" ht="24.75" customHeight="1">
      <c r="A37" s="16" t="s">
        <v>40</v>
      </c>
      <c r="B37" s="7">
        <f>B31-B34</f>
        <v>36427429</v>
      </c>
      <c r="C37" s="7">
        <f>C31-C34</f>
        <v>303564000</v>
      </c>
      <c r="D37" s="8">
        <f t="shared" si="0"/>
        <v>-267136571</v>
      </c>
      <c r="E37" s="9">
        <f t="shared" si="1"/>
        <v>-88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-118784415</v>
      </c>
      <c r="C44" s="21">
        <f>C30+C37+C38+C39</f>
        <v>289370272</v>
      </c>
      <c r="D44" s="22">
        <f>B44-C44</f>
        <v>-408154687</v>
      </c>
      <c r="E44" s="23">
        <f>IF(C44=0,0,(D44/C44)*100)</f>
        <v>-141.05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8"/>
  <dimension ref="A1:F76"/>
  <sheetViews>
    <sheetView workbookViewId="0" topLeftCell="A1">
      <selection activeCell="A1" sqref="A1:IV4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16706805861</v>
      </c>
      <c r="C6" s="34">
        <f>ROUND(IF(B$6&gt;0,(B6/B$6)*100,0),2)</f>
        <v>100</v>
      </c>
      <c r="D6" s="35" t="s">
        <v>49</v>
      </c>
      <c r="E6" s="34">
        <f>SUM(E7,E13,E17,E21)</f>
        <v>9950847174</v>
      </c>
      <c r="F6" s="36">
        <f aca="true" t="shared" si="0" ref="F6:F11">ROUND(IF(E$47&gt;0,(E6/E$47)*100,0),2)</f>
        <v>59.56</v>
      </c>
    </row>
    <row r="7" spans="1:6" s="37" customFormat="1" ht="15" customHeight="1">
      <c r="A7" s="38" t="s">
        <v>50</v>
      </c>
      <c r="B7" s="39">
        <f>SUM(B8:B13)</f>
        <v>848353388</v>
      </c>
      <c r="C7" s="39">
        <f>ROUND(IF(B$6&gt;0,(B7/B$6)*100,0),2)</f>
        <v>5.08</v>
      </c>
      <c r="D7" s="40" t="s">
        <v>51</v>
      </c>
      <c r="E7" s="39">
        <f>SUM(E8:E11)</f>
        <v>216495988</v>
      </c>
      <c r="F7" s="41">
        <f t="shared" si="0"/>
        <v>1.3</v>
      </c>
    </row>
    <row r="8" spans="1:6" s="47" customFormat="1" ht="15" customHeight="1">
      <c r="A8" s="42" t="s">
        <v>52</v>
      </c>
      <c r="B8" s="43">
        <v>810386871</v>
      </c>
      <c r="C8" s="44">
        <f>IF(B$6=0,0,(B8/B$6)*100)</f>
        <v>4.85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35739157</v>
      </c>
      <c r="F9" s="46">
        <f t="shared" si="0"/>
        <v>0.21</v>
      </c>
    </row>
    <row r="10" spans="1:6" s="47" customFormat="1" ht="15" customHeight="1">
      <c r="A10" s="48" t="s">
        <v>56</v>
      </c>
      <c r="B10" s="43">
        <v>445991</v>
      </c>
      <c r="C10" s="44">
        <f t="shared" si="1"/>
        <v>0</v>
      </c>
      <c r="D10" s="45" t="s">
        <v>57</v>
      </c>
      <c r="E10" s="43">
        <v>180756831</v>
      </c>
      <c r="F10" s="46">
        <f t="shared" si="0"/>
        <v>1.08</v>
      </c>
    </row>
    <row r="11" spans="1:6" s="47" customFormat="1" ht="15" customHeight="1">
      <c r="A11" s="48" t="s">
        <v>58</v>
      </c>
      <c r="B11" s="43"/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37520526</v>
      </c>
      <c r="C12" s="44">
        <f t="shared" si="1"/>
        <v>0.22</v>
      </c>
      <c r="D12" s="49"/>
      <c r="E12" s="44"/>
      <c r="F12" s="46"/>
    </row>
    <row r="13" spans="1:6" s="47" customFormat="1" ht="15" customHeight="1">
      <c r="A13" s="48" t="s">
        <v>61</v>
      </c>
      <c r="B13" s="43"/>
      <c r="C13" s="44">
        <f t="shared" si="1"/>
        <v>0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114517396</v>
      </c>
      <c r="C14" s="39">
        <f t="shared" si="1"/>
        <v>0.69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9734351186</v>
      </c>
      <c r="F17" s="41">
        <f>ROUND(IF(E$47&gt;0,(E17/E$47)*100,0),2)</f>
        <v>58.27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9734351186</v>
      </c>
      <c r="F19" s="46">
        <f>ROUND(IF(E$47&gt;0,(E19/E$47)*100,0),2)</f>
        <v>58.27</v>
      </c>
    </row>
    <row r="20" spans="1:6" s="47" customFormat="1" ht="15" customHeight="1">
      <c r="A20" s="48" t="s">
        <v>74</v>
      </c>
      <c r="B20" s="43">
        <v>114517396</v>
      </c>
      <c r="C20" s="44">
        <f t="shared" si="2"/>
        <v>0.69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6407414779</v>
      </c>
      <c r="C21" s="39">
        <f t="shared" si="2"/>
        <v>38.35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1778186</v>
      </c>
      <c r="C23" s="44">
        <f t="shared" si="2"/>
        <v>0.01</v>
      </c>
      <c r="D23" s="49"/>
      <c r="E23" s="44"/>
      <c r="F23" s="46"/>
    </row>
    <row r="24" spans="1:6" s="47" customFormat="1" ht="15" customHeight="1">
      <c r="A24" s="48" t="s">
        <v>80</v>
      </c>
      <c r="B24" s="43">
        <v>2540528956</v>
      </c>
      <c r="C24" s="44">
        <f t="shared" si="2"/>
        <v>15.21</v>
      </c>
      <c r="D24" s="40"/>
      <c r="E24" s="44"/>
      <c r="F24" s="41"/>
    </row>
    <row r="25" spans="1:6" s="47" customFormat="1" ht="15" customHeight="1">
      <c r="A25" s="48" t="s">
        <v>81</v>
      </c>
      <c r="B25" s="43">
        <v>636063328</v>
      </c>
      <c r="C25" s="44">
        <f t="shared" si="2"/>
        <v>3.81</v>
      </c>
      <c r="D25" s="49"/>
      <c r="E25" s="44"/>
      <c r="F25" s="46"/>
    </row>
    <row r="26" spans="1:6" s="47" customFormat="1" ht="15" customHeight="1">
      <c r="A26" s="48" t="s">
        <v>82</v>
      </c>
      <c r="B26" s="43">
        <v>67296029</v>
      </c>
      <c r="C26" s="44">
        <f t="shared" si="2"/>
        <v>0.4</v>
      </c>
      <c r="D26" s="52" t="s">
        <v>83</v>
      </c>
      <c r="E26" s="39">
        <f>E27+E30+E34+E38</f>
        <v>6755958687</v>
      </c>
      <c r="F26" s="41">
        <f>ROUND(IF(E$47&gt;0,(E26/E$47)*100,0),2)</f>
        <v>40.44</v>
      </c>
    </row>
    <row r="27" spans="1:6" s="47" customFormat="1" ht="15" customHeight="1">
      <c r="A27" s="48" t="s">
        <v>84</v>
      </c>
      <c r="B27" s="43">
        <v>3150932885</v>
      </c>
      <c r="C27" s="44">
        <f t="shared" si="2"/>
        <v>18.86</v>
      </c>
      <c r="D27" s="40" t="s">
        <v>85</v>
      </c>
      <c r="E27" s="53">
        <f>SUM(E28)</f>
        <v>4308253250</v>
      </c>
      <c r="F27" s="41">
        <f>ROUND(IF(E$47&gt;0,(E27/E$47)*100,0),2)</f>
        <v>25.79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4308253250</v>
      </c>
      <c r="F28" s="46">
        <f>ROUND(IF(E$47&gt;0,(E28/E$47)*100,0),2)</f>
        <v>25.79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10815395</v>
      </c>
      <c r="C30" s="44">
        <f t="shared" si="2"/>
        <v>0.06</v>
      </c>
      <c r="D30" s="40" t="s">
        <v>90</v>
      </c>
      <c r="E30" s="39">
        <f>SUM(E31:E32)</f>
        <v>2688670003</v>
      </c>
      <c r="F30" s="41">
        <f>ROUND(IF(E$47&gt;0,(E30/E$47)*100,0),2)</f>
        <v>16.09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2688670003</v>
      </c>
      <c r="F31" s="46">
        <f>ROUND(IF(E$47&gt;0,(E31/E$47)*100,0),2)</f>
        <v>16.09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-240964566</v>
      </c>
      <c r="F34" s="41">
        <f>ROUND(IF(E$47&gt;0,(E34/E$47)*100,0),2)</f>
        <v>-1.44</v>
      </c>
    </row>
    <row r="35" spans="1:6" s="47" customFormat="1" ht="15" customHeight="1">
      <c r="A35" s="50" t="s">
        <v>98</v>
      </c>
      <c r="B35" s="39">
        <f>SUM(B36)</f>
        <v>10638399</v>
      </c>
      <c r="C35" s="39">
        <f t="shared" si="2"/>
        <v>0.06</v>
      </c>
      <c r="D35" s="45" t="s">
        <v>99</v>
      </c>
      <c r="E35" s="43"/>
      <c r="F35" s="46">
        <f>ROUND(IF(E$47&gt;0,(E35/E$47)*100,0),2)</f>
        <v>0</v>
      </c>
    </row>
    <row r="36" spans="1:6" s="47" customFormat="1" ht="15" customHeight="1">
      <c r="A36" s="48" t="s">
        <v>100</v>
      </c>
      <c r="B36" s="43">
        <v>10638399</v>
      </c>
      <c r="C36" s="44">
        <f t="shared" si="2"/>
        <v>0.06</v>
      </c>
      <c r="D36" s="45" t="s">
        <v>101</v>
      </c>
      <c r="E36" s="43">
        <v>-240964566</v>
      </c>
      <c r="F36" s="46">
        <f>ROUND(IF(E$47&gt;0,(E36/E$47)*100,0),2)</f>
        <v>-1.44</v>
      </c>
    </row>
    <row r="37" spans="1:6" s="47" customFormat="1" ht="15" customHeight="1">
      <c r="A37" s="50" t="s">
        <v>102</v>
      </c>
      <c r="B37" s="39">
        <f>SUM(B38)</f>
        <v>17779597</v>
      </c>
      <c r="C37" s="39">
        <f t="shared" si="2"/>
        <v>0.11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17779597</v>
      </c>
      <c r="C38" s="44">
        <f t="shared" si="2"/>
        <v>0.11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9308102302</v>
      </c>
      <c r="C39" s="39">
        <f t="shared" si="2"/>
        <v>55.71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9308102302</v>
      </c>
      <c r="C41" s="44">
        <f t="shared" si="2"/>
        <v>55.71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16706805861</v>
      </c>
      <c r="C47" s="59">
        <f>IF(B$6&gt;0,(B47/B$6)*100,0)</f>
        <v>100</v>
      </c>
      <c r="D47" s="58" t="s">
        <v>115</v>
      </c>
      <c r="E47" s="59">
        <f>E6+E26</f>
        <v>16706805861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2008-08-25T07:28:43Z</dcterms:created>
  <dcterms:modified xsi:type="dcterms:W3CDTF">2008-09-01T03:32:23Z</dcterms:modified>
  <cp:category/>
  <cp:version/>
  <cp:contentType/>
  <cp:contentStatus/>
</cp:coreProperties>
</file>