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<sst xmlns="http://schemas.openxmlformats.org/spreadsheetml/2006/main" count="124" uniqueCount="117">
  <si>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</si>
  <si>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％</t>
  </si>
  <si>
    <t>業務成本與費用</t>
  </si>
  <si>
    <t>業務外費用</t>
  </si>
  <si>
    <t>管制藥品管理局製藥工廠作業基金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</si>
  <si>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</si>
  <si>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</si>
  <si>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</si>
  <si>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</si>
  <si>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</si>
  <si>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</si>
  <si>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</si>
  <si>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</si>
  <si>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</si>
  <si>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</si>
  <si>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</si>
  <si>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</si>
  <si>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</si>
  <si>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</si>
  <si>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</si>
  <si>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</si>
  <si>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</si>
  <si>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</si>
  <si>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</si>
  <si>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</si>
  <si>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</si>
  <si>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</si>
  <si>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</si>
  <si>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</si>
  <si>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</si>
  <si>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</si>
  <si>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</si>
  <si>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</si>
  <si>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</si>
  <si>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</si>
  <si>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</si>
  <si>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</si>
  <si>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</si>
  <si>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</si>
  <si>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</si>
  <si>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</si>
  <si>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</si>
  <si>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</si>
  <si>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</si>
  <si>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</si>
  <si>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</si>
  <si>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</si>
  <si>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</si>
  <si>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</si>
  <si>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</si>
  <si>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</si>
  <si>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</si>
  <si>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</si>
  <si>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</si>
  <si>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</si>
  <si>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</si>
  <si>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</si>
  <si>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</si>
  <si>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</si>
  <si>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</si>
  <si>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</si>
  <si>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</si>
  <si>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</si>
  <si>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</si>
  <si>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</si>
  <si>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</si>
  <si>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</si>
  <si>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</si>
  <si>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</si>
  <si>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</si>
  <si>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</si>
  <si>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</si>
  <si>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</si>
  <si>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</si>
  <si>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</si>
  <si>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</si>
  <si>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</si>
  <si>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</si>
  <si>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</si>
  <si>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</si>
  <si>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</si>
  <si>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</si>
  <si>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</si>
  <si>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</si>
  <si>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</si>
  <si>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</si>
  <si>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</si>
  <si>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</si>
  <si>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</si>
  <si>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</si>
  <si>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</si>
  <si>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</si>
  <si>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</si>
  <si>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</si>
  <si>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</si>
  <si>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</si>
  <si>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</si>
  <si>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</si>
  <si>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</si>
  <si>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</si>
  <si>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</si>
  <si>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</si>
  <si>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</si>
  <si>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</si>
  <si>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</si>
  <si>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</si>
  <si>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</si>
  <si>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</si>
  <si>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</si>
  <si>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</si>
  <si>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</si>
  <si>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</si>
  <si>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</si>
  <si>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</si>
  <si>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</si>
  <si>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</si>
  <si>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1,266,250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</si>
</sst>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5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20" fillId="0" borderId="4" xfId="19" applyNumberFormat="1" applyFont="1" applyBorder="1" applyAlignment="1" applyProtection="1">
      <alignment vertical="center"/>
      <protection locked="0"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2" fillId="0" borderId="9" xfId="20" applyFont="1" applyBorder="1" applyAlignment="1" applyProtection="1">
      <alignment horizontal="center" vertical="center"/>
      <protection/>
    </xf>
    <xf numFmtId="0" fontId="22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3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3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3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4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3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E44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6" sqref="G6"/>
    </sheetView>
  </sheetViews>
  <sheetFormatPr defaultColWidth="9.00390625" defaultRowHeight="16.5"/>
  <cols>
    <col min="1" max="1" width="20.25390625" style="25" customWidth="1"/>
    <col min="2" max="2" width="20.375" style="25" customWidth="1"/>
    <col min="3" max="3" width="20.625" style="25" customWidth="1"/>
    <col min="4" max="4" width="19.375" style="25" customWidth="1"/>
    <col min="5" max="5" width="8.125" style="25" customWidth="1"/>
    <col min="6" max="16384" width="9.00390625" style="25" customWidth="1"/>
  </cols>
  <sheetData>
    <row r="1" spans="1:5" s="1" customFormat="1" ht="27.75">
      <c r="A1" s="72" t="s">
        <v>4</v>
      </c>
      <c r="B1" s="73"/>
      <c r="C1" s="73"/>
      <c r="D1" s="73"/>
      <c r="E1" s="73"/>
    </row>
    <row r="2" spans="1:5" s="1" customFormat="1" ht="27.75">
      <c r="A2" s="74" t="s">
        <v>5</v>
      </c>
      <c r="B2" s="74"/>
      <c r="C2" s="74"/>
      <c r="D2" s="74"/>
      <c r="E2" s="74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5" t="s">
        <v>7</v>
      </c>
      <c r="B5" s="69" t="s">
        <v>8</v>
      </c>
      <c r="C5" s="69" t="s">
        <v>9</v>
      </c>
      <c r="D5" s="69" t="s">
        <v>10</v>
      </c>
      <c r="E5" s="70"/>
    </row>
    <row r="6" spans="1:5" s="1" customFormat="1" ht="16.5">
      <c r="A6" s="76"/>
      <c r="B6" s="77"/>
      <c r="C6" s="77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253196384</v>
      </c>
      <c r="C7" s="7">
        <f>SUM(C8:C16)</f>
        <v>235591000</v>
      </c>
      <c r="D7" s="8">
        <f aca="true" t="shared" si="0" ref="D7:D39">B7-C7</f>
        <v>17605384</v>
      </c>
      <c r="E7" s="9">
        <f aca="true" t="shared" si="1" ref="E7:E39">IF(C7=0,0,(D7/C7)*100)</f>
        <v>7.47</v>
      </c>
    </row>
    <row r="8" spans="1:5" s="15" customFormat="1" ht="15.7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5.75" customHeight="1">
      <c r="A9" s="11" t="s">
        <v>14</v>
      </c>
      <c r="B9" s="12">
        <v>253191384</v>
      </c>
      <c r="C9" s="12">
        <v>235576000</v>
      </c>
      <c r="D9" s="13">
        <f t="shared" si="0"/>
        <v>17615384</v>
      </c>
      <c r="E9" s="14">
        <f t="shared" si="1"/>
        <v>7.48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5.7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5.7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>
        <v>5000</v>
      </c>
      <c r="C16" s="12">
        <v>15000</v>
      </c>
      <c r="D16" s="13">
        <f t="shared" si="0"/>
        <v>-10000</v>
      </c>
      <c r="E16" s="14">
        <f t="shared" si="1"/>
        <v>-66.67</v>
      </c>
    </row>
    <row r="17" spans="1:5" s="15" customFormat="1" ht="24.75" customHeight="1">
      <c r="A17" s="16" t="s">
        <v>2</v>
      </c>
      <c r="B17" s="7">
        <f>SUM(B18:B29)</f>
        <v>175857929.3</v>
      </c>
      <c r="C17" s="7">
        <f>SUM(C18:C29)</f>
        <v>165423000</v>
      </c>
      <c r="D17" s="8">
        <f t="shared" si="0"/>
        <v>10434929.3</v>
      </c>
      <c r="E17" s="9">
        <f t="shared" si="1"/>
        <v>6.31</v>
      </c>
    </row>
    <row r="18" spans="1:5" s="15" customFormat="1" ht="15.7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5.75" customHeight="1">
      <c r="A19" s="11" t="s">
        <v>23</v>
      </c>
      <c r="B19" s="12">
        <v>173197949.9</v>
      </c>
      <c r="C19" s="12">
        <v>162547000</v>
      </c>
      <c r="D19" s="13">
        <f t="shared" si="0"/>
        <v>10650949.9</v>
      </c>
      <c r="E19" s="14">
        <f t="shared" si="1"/>
        <v>6.55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5.75" customHeight="1">
      <c r="A26" s="11" t="s">
        <v>30</v>
      </c>
      <c r="B26" s="12">
        <v>1450872</v>
      </c>
      <c r="C26" s="12">
        <v>1628000</v>
      </c>
      <c r="D26" s="13">
        <f t="shared" si="0"/>
        <v>-177128</v>
      </c>
      <c r="E26" s="14">
        <f t="shared" si="1"/>
        <v>-10.88</v>
      </c>
    </row>
    <row r="27" spans="1:5" s="15" customFormat="1" ht="15.75" customHeight="1">
      <c r="A27" s="11" t="s">
        <v>31</v>
      </c>
      <c r="B27" s="12">
        <v>126917</v>
      </c>
      <c r="C27" s="12">
        <v>203000</v>
      </c>
      <c r="D27" s="13">
        <f t="shared" si="0"/>
        <v>-76083</v>
      </c>
      <c r="E27" s="14">
        <f t="shared" si="1"/>
        <v>-37.48</v>
      </c>
    </row>
    <row r="28" spans="1:5" s="15" customFormat="1" ht="15.75" customHeight="1">
      <c r="A28" s="11" t="s">
        <v>32</v>
      </c>
      <c r="B28" s="12">
        <v>1082190.4</v>
      </c>
      <c r="C28" s="12">
        <v>1045000</v>
      </c>
      <c r="D28" s="13">
        <f t="shared" si="0"/>
        <v>37190.4</v>
      </c>
      <c r="E28" s="14">
        <f t="shared" si="1"/>
        <v>3.56</v>
      </c>
    </row>
    <row r="29" spans="1:5" s="15" customFormat="1" ht="15.7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77338454.7</v>
      </c>
      <c r="C30" s="7">
        <f>C7-C17</f>
        <v>70168000</v>
      </c>
      <c r="D30" s="8">
        <f t="shared" si="0"/>
        <v>7170454.7</v>
      </c>
      <c r="E30" s="9">
        <f t="shared" si="1"/>
        <v>10.22</v>
      </c>
    </row>
    <row r="31" spans="1:5" s="15" customFormat="1" ht="21.75" customHeight="1">
      <c r="A31" s="16" t="s">
        <v>35</v>
      </c>
      <c r="B31" s="7">
        <f>SUM(B32:B33)</f>
        <v>1298393.2</v>
      </c>
      <c r="C31" s="7">
        <f>SUM(C32:C33)</f>
        <v>1056000</v>
      </c>
      <c r="D31" s="8">
        <f t="shared" si="0"/>
        <v>242393.2</v>
      </c>
      <c r="E31" s="9">
        <f t="shared" si="1"/>
        <v>22.95</v>
      </c>
    </row>
    <row r="32" spans="1:5" s="15" customFormat="1" ht="15.75" customHeight="1">
      <c r="A32" s="11" t="s">
        <v>36</v>
      </c>
      <c r="B32" s="12">
        <v>1174644</v>
      </c>
      <c r="C32" s="12">
        <v>966000</v>
      </c>
      <c r="D32" s="13">
        <f t="shared" si="0"/>
        <v>208644</v>
      </c>
      <c r="E32" s="14">
        <f t="shared" si="1"/>
        <v>21.6</v>
      </c>
    </row>
    <row r="33" spans="1:5" s="15" customFormat="1" ht="15.75" customHeight="1">
      <c r="A33" s="11" t="s">
        <v>37</v>
      </c>
      <c r="B33" s="12">
        <v>123749.2</v>
      </c>
      <c r="C33" s="12">
        <v>90000</v>
      </c>
      <c r="D33" s="13">
        <f t="shared" si="0"/>
        <v>33749.2</v>
      </c>
      <c r="E33" s="14">
        <f t="shared" si="1"/>
        <v>37.5</v>
      </c>
    </row>
    <row r="34" spans="1:5" s="15" customFormat="1" ht="24.75" customHeight="1">
      <c r="A34" s="16" t="s">
        <v>3</v>
      </c>
      <c r="B34" s="7">
        <f>SUM(B35:B36)</f>
        <v>180148.1</v>
      </c>
      <c r="C34" s="7">
        <f>SUM(C35:C36)</f>
        <v>158000</v>
      </c>
      <c r="D34" s="8">
        <f t="shared" si="0"/>
        <v>22148.1</v>
      </c>
      <c r="E34" s="9">
        <f t="shared" si="1"/>
        <v>14.02</v>
      </c>
    </row>
    <row r="35" spans="1:5" s="15" customFormat="1" ht="15.7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5.75" customHeight="1">
      <c r="A36" s="11" t="s">
        <v>39</v>
      </c>
      <c r="B36" s="17">
        <v>180148.1</v>
      </c>
      <c r="C36" s="17">
        <v>158000</v>
      </c>
      <c r="D36" s="13">
        <f t="shared" si="0"/>
        <v>22148.1</v>
      </c>
      <c r="E36" s="14">
        <f t="shared" si="1"/>
        <v>14.02</v>
      </c>
    </row>
    <row r="37" spans="1:5" s="15" customFormat="1" ht="25.5" customHeight="1">
      <c r="A37" s="16" t="s">
        <v>40</v>
      </c>
      <c r="B37" s="7">
        <f>B31-B34</f>
        <v>1118245.1</v>
      </c>
      <c r="C37" s="7">
        <f>C31-C34</f>
        <v>898000</v>
      </c>
      <c r="D37" s="8">
        <f t="shared" si="0"/>
        <v>220245.1</v>
      </c>
      <c r="E37" s="9">
        <f t="shared" si="1"/>
        <v>24.53</v>
      </c>
    </row>
    <row r="38" spans="1:5" s="15" customFormat="1" ht="25.5" customHeight="1">
      <c r="A38" s="16" t="s">
        <v>41</v>
      </c>
      <c r="B38" s="18"/>
      <c r="C38" s="18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9" t="s">
        <v>42</v>
      </c>
      <c r="B39" s="18"/>
      <c r="C39" s="18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20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1" t="s">
        <v>43</v>
      </c>
      <c r="B44" s="22">
        <f>B30+B37+B38+B39</f>
        <v>78456699.8</v>
      </c>
      <c r="C44" s="22">
        <f>C30+C37+C38+C39</f>
        <v>71066000</v>
      </c>
      <c r="D44" s="23">
        <f>B44-C44</f>
        <v>7390699.8</v>
      </c>
      <c r="E44" s="24">
        <f>IF(C44=0,0,(D44/C44)*100)</f>
        <v>10.4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F76"/>
  <sheetViews>
    <sheetView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5" sqref="H5"/>
    </sheetView>
  </sheetViews>
  <sheetFormatPr defaultColWidth="9.00390625" defaultRowHeight="16.5"/>
  <cols>
    <col min="1" max="1" width="19.125" style="26" customWidth="1"/>
    <col min="2" max="2" width="18.125" style="26" customWidth="1"/>
    <col min="3" max="3" width="7.875" style="26" customWidth="1"/>
    <col min="4" max="4" width="20.125" style="26" customWidth="1"/>
    <col min="5" max="5" width="17.375" style="26" customWidth="1"/>
    <col min="6" max="6" width="8.50390625" style="26" customWidth="1"/>
    <col min="7" max="16384" width="9.00390625" style="26" customWidth="1"/>
  </cols>
  <sheetData>
    <row r="1" spans="1:6" ht="27.75" customHeight="1">
      <c r="A1" s="79" t="s">
        <v>4</v>
      </c>
      <c r="B1" s="80"/>
      <c r="C1" s="80"/>
      <c r="D1" s="80"/>
      <c r="E1" s="80"/>
      <c r="F1" s="80"/>
    </row>
    <row r="2" spans="1:6" ht="27" customHeight="1">
      <c r="A2" s="81" t="s">
        <v>45</v>
      </c>
      <c r="B2" s="81"/>
      <c r="C2" s="81"/>
      <c r="D2" s="81"/>
      <c r="E2" s="81"/>
      <c r="F2" s="81"/>
    </row>
    <row r="3" spans="1:5" ht="10.5" customHeight="1">
      <c r="A3" s="78"/>
      <c r="B3" s="78"/>
      <c r="C3" s="78"/>
      <c r="D3" s="78"/>
      <c r="E3" s="78"/>
    </row>
    <row r="4" spans="1:6" ht="18" customHeight="1" thickBot="1">
      <c r="A4" s="27"/>
      <c r="B4" s="27" t="s">
        <v>46</v>
      </c>
      <c r="C4" s="27"/>
      <c r="D4" s="27"/>
      <c r="F4" s="28" t="s">
        <v>0</v>
      </c>
    </row>
    <row r="5" spans="1:6" s="33" customFormat="1" ht="33.75" customHeight="1">
      <c r="A5" s="29" t="s">
        <v>44</v>
      </c>
      <c r="B5" s="30" t="s">
        <v>47</v>
      </c>
      <c r="C5" s="31" t="s">
        <v>1</v>
      </c>
      <c r="D5" s="30" t="s">
        <v>44</v>
      </c>
      <c r="E5" s="30" t="s">
        <v>47</v>
      </c>
      <c r="F5" s="32" t="s">
        <v>1</v>
      </c>
    </row>
    <row r="6" spans="1:6" s="38" customFormat="1" ht="15" customHeight="1">
      <c r="A6" s="34" t="s">
        <v>48</v>
      </c>
      <c r="B6" s="35">
        <f>SUM(B7,B14,B21,B31,B35,B37,B39)</f>
        <v>700215406.57</v>
      </c>
      <c r="C6" s="35">
        <f>ROUND(IF(B$6&gt;0,(B6/B$6)*100,0),2)</f>
        <v>100</v>
      </c>
      <c r="D6" s="36" t="s">
        <v>49</v>
      </c>
      <c r="E6" s="35">
        <f>SUM(E7,E13,E17,E21)</f>
        <v>84881465</v>
      </c>
      <c r="F6" s="37">
        <f aca="true" t="shared" si="0" ref="F6:F11">ROUND(IF(E$47&gt;0,(E6/E$47)*100,0),2)</f>
        <v>12.12</v>
      </c>
    </row>
    <row r="7" spans="1:6" s="38" customFormat="1" ht="15" customHeight="1">
      <c r="A7" s="39" t="s">
        <v>50</v>
      </c>
      <c r="B7" s="40">
        <f>SUM(B8:B13)</f>
        <v>472236740.27</v>
      </c>
      <c r="C7" s="40">
        <f>ROUND(IF(B$6&gt;0,(B7/B$6)*100,0),2)</f>
        <v>67.44</v>
      </c>
      <c r="D7" s="41" t="s">
        <v>51</v>
      </c>
      <c r="E7" s="40">
        <f>SUM(E8:E11)</f>
        <v>66908804</v>
      </c>
      <c r="F7" s="42">
        <f t="shared" si="0"/>
        <v>9.56</v>
      </c>
    </row>
    <row r="8" spans="1:6" s="48" customFormat="1" ht="15" customHeight="1">
      <c r="A8" s="43" t="s">
        <v>52</v>
      </c>
      <c r="B8" s="44">
        <v>294856228.78</v>
      </c>
      <c r="C8" s="45">
        <f>ROUND(IF(B$6=0,0,(B8/B$6)*100),2)</f>
        <v>42.11</v>
      </c>
      <c r="D8" s="46" t="s">
        <v>53</v>
      </c>
      <c r="E8" s="44"/>
      <c r="F8" s="47">
        <f t="shared" si="0"/>
        <v>0</v>
      </c>
    </row>
    <row r="9" spans="1:6" s="48" customFormat="1" ht="15" customHeight="1">
      <c r="A9" s="43" t="s">
        <v>54</v>
      </c>
      <c r="B9" s="44"/>
      <c r="C9" s="45">
        <f aca="true" t="shared" si="1" ref="C9:C14">ROUND(IF(B$6&gt;0,(B9/B$6)*100,0),2)</f>
        <v>0</v>
      </c>
      <c r="D9" s="46" t="s">
        <v>55</v>
      </c>
      <c r="E9" s="44">
        <v>59249847</v>
      </c>
      <c r="F9" s="47">
        <f t="shared" si="0"/>
        <v>8.46</v>
      </c>
    </row>
    <row r="10" spans="1:6" s="48" customFormat="1" ht="15" customHeight="1">
      <c r="A10" s="49" t="s">
        <v>56</v>
      </c>
      <c r="B10" s="44">
        <v>154598</v>
      </c>
      <c r="C10" s="45">
        <f t="shared" si="1"/>
        <v>0.02</v>
      </c>
      <c r="D10" s="46" t="s">
        <v>57</v>
      </c>
      <c r="E10" s="44">
        <v>7658957</v>
      </c>
      <c r="F10" s="47">
        <f t="shared" si="0"/>
        <v>1.09</v>
      </c>
    </row>
    <row r="11" spans="1:6" s="48" customFormat="1" ht="15" customHeight="1">
      <c r="A11" s="49" t="s">
        <v>58</v>
      </c>
      <c r="B11" s="44">
        <v>112759498</v>
      </c>
      <c r="C11" s="45">
        <f t="shared" si="1"/>
        <v>16.1</v>
      </c>
      <c r="D11" s="46" t="s">
        <v>59</v>
      </c>
      <c r="E11" s="44"/>
      <c r="F11" s="47">
        <f t="shared" si="0"/>
        <v>0</v>
      </c>
    </row>
    <row r="12" spans="1:6" s="48" customFormat="1" ht="15" customHeight="1">
      <c r="A12" s="49" t="s">
        <v>60</v>
      </c>
      <c r="B12" s="44">
        <v>64378731.49</v>
      </c>
      <c r="C12" s="45">
        <f t="shared" si="1"/>
        <v>9.19</v>
      </c>
      <c r="D12" s="50"/>
      <c r="E12" s="45"/>
      <c r="F12" s="47"/>
    </row>
    <row r="13" spans="1:6" s="48" customFormat="1" ht="15" customHeight="1">
      <c r="A13" s="49" t="s">
        <v>61</v>
      </c>
      <c r="B13" s="44">
        <v>87684</v>
      </c>
      <c r="C13" s="45">
        <f t="shared" si="1"/>
        <v>0.01</v>
      </c>
      <c r="D13" s="41" t="s">
        <v>62</v>
      </c>
      <c r="E13" s="40">
        <f>SUM(E14:E15)</f>
        <v>0</v>
      </c>
      <c r="F13" s="42">
        <f>ROUND(IF(E$47&gt;0,(E13/E$47)*100,0),2)</f>
        <v>0</v>
      </c>
    </row>
    <row r="14" spans="1:6" s="48" customFormat="1" ht="15" customHeight="1">
      <c r="A14" s="51" t="s">
        <v>63</v>
      </c>
      <c r="B14" s="40">
        <f>SUM(B16:B20)</f>
        <v>0</v>
      </c>
      <c r="C14" s="40">
        <f t="shared" si="1"/>
        <v>0</v>
      </c>
      <c r="D14" s="46" t="s">
        <v>64</v>
      </c>
      <c r="E14" s="44"/>
      <c r="F14" s="47">
        <f>ROUND(IF(E$47&gt;0,(E14/E$47)*100,0),2)</f>
        <v>0</v>
      </c>
    </row>
    <row r="15" spans="1:6" s="48" customFormat="1" ht="15" customHeight="1">
      <c r="A15" s="52" t="s">
        <v>65</v>
      </c>
      <c r="B15" s="50"/>
      <c r="C15" s="40"/>
      <c r="D15" s="46" t="s">
        <v>66</v>
      </c>
      <c r="E15" s="44"/>
      <c r="F15" s="47">
        <f>ROUND(IF(E$47&gt;0,(E15/E$47)*100,0),2)</f>
        <v>0</v>
      </c>
    </row>
    <row r="16" spans="1:6" s="48" customFormat="1" ht="15" customHeight="1">
      <c r="A16" s="49" t="s">
        <v>67</v>
      </c>
      <c r="B16" s="44"/>
      <c r="C16" s="45">
        <f aca="true" t="shared" si="2" ref="C16:C43">ROUND(IF(B$6&gt;0,(B16/B$6)*100,0),2)</f>
        <v>0</v>
      </c>
      <c r="D16" s="50"/>
      <c r="E16" s="45"/>
      <c r="F16" s="47"/>
    </row>
    <row r="17" spans="1:6" s="48" customFormat="1" ht="15" customHeight="1">
      <c r="A17" s="49" t="s">
        <v>68</v>
      </c>
      <c r="B17" s="44"/>
      <c r="C17" s="45">
        <f t="shared" si="2"/>
        <v>0</v>
      </c>
      <c r="D17" s="41" t="s">
        <v>69</v>
      </c>
      <c r="E17" s="40">
        <f>SUM(E18:E19)</f>
        <v>17972661</v>
      </c>
      <c r="F17" s="42">
        <f>ROUND(IF(E$47&gt;0,(E17/E$47)*100,0),2)</f>
        <v>2.57</v>
      </c>
    </row>
    <row r="18" spans="1:6" s="48" customFormat="1" ht="15" customHeight="1">
      <c r="A18" s="49" t="s">
        <v>70</v>
      </c>
      <c r="B18" s="44"/>
      <c r="C18" s="45">
        <f t="shared" si="2"/>
        <v>0</v>
      </c>
      <c r="D18" s="46" t="s">
        <v>71</v>
      </c>
      <c r="E18" s="44"/>
      <c r="F18" s="47">
        <f>ROUND(IF(E$47&gt;0,(E18/E$47)*100,0),2)</f>
        <v>0</v>
      </c>
    </row>
    <row r="19" spans="1:6" s="48" customFormat="1" ht="15" customHeight="1">
      <c r="A19" s="49" t="s">
        <v>72</v>
      </c>
      <c r="B19" s="44"/>
      <c r="C19" s="45">
        <f t="shared" si="2"/>
        <v>0</v>
      </c>
      <c r="D19" s="46" t="s">
        <v>73</v>
      </c>
      <c r="E19" s="44">
        <v>17972661</v>
      </c>
      <c r="F19" s="47">
        <f>ROUND(IF(E$47&gt;0,(E19/E$47)*100,0),2)</f>
        <v>2.57</v>
      </c>
    </row>
    <row r="20" spans="1:6" s="48" customFormat="1" ht="15" customHeight="1">
      <c r="A20" s="49" t="s">
        <v>74</v>
      </c>
      <c r="B20" s="44"/>
      <c r="C20" s="45">
        <f t="shared" si="2"/>
        <v>0</v>
      </c>
      <c r="D20" s="50"/>
      <c r="E20" s="45"/>
      <c r="F20" s="47"/>
    </row>
    <row r="21" spans="1:6" s="48" customFormat="1" ht="15" customHeight="1">
      <c r="A21" s="51" t="s">
        <v>75</v>
      </c>
      <c r="B21" s="40">
        <f>SUM(B22:B30)</f>
        <v>215274797</v>
      </c>
      <c r="C21" s="40">
        <f t="shared" si="2"/>
        <v>30.74</v>
      </c>
      <c r="D21" s="41" t="s">
        <v>76</v>
      </c>
      <c r="E21" s="40">
        <f>SUM(E22)</f>
        <v>0</v>
      </c>
      <c r="F21" s="42">
        <f>ROUND(IF(E$47&gt;0,(E21/E$47)*100,0),2)</f>
        <v>0</v>
      </c>
    </row>
    <row r="22" spans="1:6" s="48" customFormat="1" ht="15" customHeight="1">
      <c r="A22" s="49" t="s">
        <v>77</v>
      </c>
      <c r="B22" s="44">
        <v>97441800</v>
      </c>
      <c r="C22" s="45">
        <f t="shared" si="2"/>
        <v>13.92</v>
      </c>
      <c r="D22" s="46" t="s">
        <v>78</v>
      </c>
      <c r="E22" s="44"/>
      <c r="F22" s="47">
        <f>ROUND(IF(E$47&gt;0,(E22/E$47)*100,0),2)</f>
        <v>0</v>
      </c>
    </row>
    <row r="23" spans="1:6" s="48" customFormat="1" ht="15" customHeight="1">
      <c r="A23" s="49" t="s">
        <v>79</v>
      </c>
      <c r="B23" s="44">
        <v>765422</v>
      </c>
      <c r="C23" s="45">
        <f t="shared" si="2"/>
        <v>0.11</v>
      </c>
      <c r="D23" s="50"/>
      <c r="E23" s="45"/>
      <c r="F23" s="47"/>
    </row>
    <row r="24" spans="1:6" s="48" customFormat="1" ht="15" customHeight="1">
      <c r="A24" s="49" t="s">
        <v>80</v>
      </c>
      <c r="B24" s="44">
        <v>49140834</v>
      </c>
      <c r="C24" s="45">
        <f t="shared" si="2"/>
        <v>7.02</v>
      </c>
      <c r="D24" s="41"/>
      <c r="E24" s="45"/>
      <c r="F24" s="42"/>
    </row>
    <row r="25" spans="1:6" s="48" customFormat="1" ht="15" customHeight="1">
      <c r="A25" s="49" t="s">
        <v>81</v>
      </c>
      <c r="B25" s="44">
        <v>64997986</v>
      </c>
      <c r="C25" s="45">
        <f t="shared" si="2"/>
        <v>9.28</v>
      </c>
      <c r="D25" s="50"/>
      <c r="E25" s="45"/>
      <c r="F25" s="47"/>
    </row>
    <row r="26" spans="1:6" s="48" customFormat="1" ht="15" customHeight="1">
      <c r="A26" s="49" t="s">
        <v>82</v>
      </c>
      <c r="B26" s="44">
        <v>709606</v>
      </c>
      <c r="C26" s="45">
        <f t="shared" si="2"/>
        <v>0.1</v>
      </c>
      <c r="D26" s="53" t="s">
        <v>83</v>
      </c>
      <c r="E26" s="40">
        <f>E27+E30+E34+E38</f>
        <v>615333941.57</v>
      </c>
      <c r="F26" s="42">
        <f>ROUND(IF(E$47&gt;0,(E26/E$47)*100,0),2)</f>
        <v>87.88</v>
      </c>
    </row>
    <row r="27" spans="1:6" s="48" customFormat="1" ht="15" customHeight="1">
      <c r="A27" s="49" t="s">
        <v>84</v>
      </c>
      <c r="B27" s="44">
        <v>2219149</v>
      </c>
      <c r="C27" s="45">
        <f t="shared" si="2"/>
        <v>0.32</v>
      </c>
      <c r="D27" s="41" t="s">
        <v>85</v>
      </c>
      <c r="E27" s="54">
        <f>SUM(E28)</f>
        <v>208000000</v>
      </c>
      <c r="F27" s="42">
        <f>ROUND(IF(E$47&gt;0,(E27/E$47)*100,0),2)</f>
        <v>29.71</v>
      </c>
    </row>
    <row r="28" spans="1:6" s="48" customFormat="1" ht="15" customHeight="1">
      <c r="A28" s="49" t="s">
        <v>86</v>
      </c>
      <c r="B28" s="44"/>
      <c r="C28" s="45">
        <f t="shared" si="2"/>
        <v>0</v>
      </c>
      <c r="D28" s="46" t="s">
        <v>87</v>
      </c>
      <c r="E28" s="44">
        <v>208000000</v>
      </c>
      <c r="F28" s="47">
        <f>ROUND(IF(E$47&gt;0,(E28/E$47)*100,0),2)</f>
        <v>29.71</v>
      </c>
    </row>
    <row r="29" spans="1:6" s="48" customFormat="1" ht="15" customHeight="1">
      <c r="A29" s="49" t="s">
        <v>88</v>
      </c>
      <c r="B29" s="44"/>
      <c r="C29" s="45">
        <f t="shared" si="2"/>
        <v>0</v>
      </c>
      <c r="D29" s="50"/>
      <c r="E29" s="45"/>
      <c r="F29" s="42"/>
    </row>
    <row r="30" spans="1:6" s="48" customFormat="1" ht="15" customHeight="1">
      <c r="A30" s="49" t="s">
        <v>89</v>
      </c>
      <c r="B30" s="44"/>
      <c r="C30" s="45">
        <f t="shared" si="2"/>
        <v>0</v>
      </c>
      <c r="D30" s="41" t="s">
        <v>90</v>
      </c>
      <c r="E30" s="40">
        <f>SUM(E31:E32)</f>
        <v>262054334.6</v>
      </c>
      <c r="F30" s="42">
        <f>ROUND(IF(E$47&gt;0,(E30/E$47)*100,0),2)</f>
        <v>37.42</v>
      </c>
    </row>
    <row r="31" spans="1:6" s="48" customFormat="1" ht="15" customHeight="1">
      <c r="A31" s="51" t="s">
        <v>91</v>
      </c>
      <c r="B31" s="40">
        <f>SUM(B32:B34)</f>
        <v>0</v>
      </c>
      <c r="C31" s="40">
        <f t="shared" si="2"/>
        <v>0</v>
      </c>
      <c r="D31" s="46" t="s">
        <v>92</v>
      </c>
      <c r="E31" s="44"/>
      <c r="F31" s="47">
        <f>ROUND(IF(E$47&gt;0,(E31/E$47)*100,0),2)</f>
        <v>0</v>
      </c>
    </row>
    <row r="32" spans="1:6" s="48" customFormat="1" ht="15" customHeight="1">
      <c r="A32" s="49" t="s">
        <v>93</v>
      </c>
      <c r="B32" s="44"/>
      <c r="C32" s="45">
        <f t="shared" si="2"/>
        <v>0</v>
      </c>
      <c r="D32" s="46" t="s">
        <v>94</v>
      </c>
      <c r="E32" s="44">
        <v>262054334.6</v>
      </c>
      <c r="F32" s="47">
        <f>ROUND(IF(E$47&gt;0,(E32/E$47)*100,0),2)</f>
        <v>37.42</v>
      </c>
    </row>
    <row r="33" spans="1:6" s="48" customFormat="1" ht="15" customHeight="1">
      <c r="A33" s="49" t="s">
        <v>95</v>
      </c>
      <c r="B33" s="44"/>
      <c r="C33" s="45">
        <f t="shared" si="2"/>
        <v>0</v>
      </c>
      <c r="D33" s="50"/>
      <c r="E33" s="45"/>
      <c r="F33" s="42"/>
    </row>
    <row r="34" spans="1:6" s="48" customFormat="1" ht="15" customHeight="1">
      <c r="A34" s="49" t="s">
        <v>96</v>
      </c>
      <c r="B34" s="44"/>
      <c r="C34" s="45">
        <f t="shared" si="2"/>
        <v>0</v>
      </c>
      <c r="D34" s="41" t="s">
        <v>97</v>
      </c>
      <c r="E34" s="40">
        <f>SUM(E35:E36)</f>
        <v>78456699.8</v>
      </c>
      <c r="F34" s="42">
        <f>ROUND(IF(E$47&gt;0,(E34/E$47)*100,0),2)</f>
        <v>11.2</v>
      </c>
    </row>
    <row r="35" spans="1:6" s="48" customFormat="1" ht="15" customHeight="1">
      <c r="A35" s="51" t="s">
        <v>98</v>
      </c>
      <c r="B35" s="40">
        <f>SUM(B36)</f>
        <v>650334</v>
      </c>
      <c r="C35" s="40">
        <f t="shared" si="2"/>
        <v>0.09</v>
      </c>
      <c r="D35" s="46" t="s">
        <v>99</v>
      </c>
      <c r="E35" s="44">
        <v>78456699.8</v>
      </c>
      <c r="F35" s="47">
        <f>ROUND(IF(E$47&gt;0,(E35/E$47)*100,0),2)</f>
        <v>11.2</v>
      </c>
    </row>
    <row r="36" spans="1:6" s="48" customFormat="1" ht="15" customHeight="1">
      <c r="A36" s="49" t="s">
        <v>100</v>
      </c>
      <c r="B36" s="44">
        <v>650334</v>
      </c>
      <c r="C36" s="45">
        <f t="shared" si="2"/>
        <v>0.09</v>
      </c>
      <c r="D36" s="46" t="s">
        <v>101</v>
      </c>
      <c r="E36" s="44"/>
      <c r="F36" s="47">
        <f>ROUND(IF(E$47&gt;0,(E36/E$47)*100,0),2)</f>
        <v>0</v>
      </c>
    </row>
    <row r="37" spans="1:6" s="48" customFormat="1" ht="15" customHeight="1">
      <c r="A37" s="51" t="s">
        <v>102</v>
      </c>
      <c r="B37" s="40">
        <f>SUM(B38)</f>
        <v>0</v>
      </c>
      <c r="C37" s="40">
        <f t="shared" si="2"/>
        <v>0</v>
      </c>
      <c r="D37" s="50"/>
      <c r="E37" s="45"/>
      <c r="F37" s="42"/>
    </row>
    <row r="38" spans="1:6" s="48" customFormat="1" ht="15" customHeight="1">
      <c r="A38" s="49" t="s">
        <v>103</v>
      </c>
      <c r="B38" s="44"/>
      <c r="C38" s="45">
        <f t="shared" si="2"/>
        <v>0</v>
      </c>
      <c r="D38" s="41" t="s">
        <v>104</v>
      </c>
      <c r="E38" s="40">
        <f>SUM(E39:E43)</f>
        <v>66822907.17</v>
      </c>
      <c r="F38" s="42">
        <f aca="true" t="shared" si="3" ref="F38:F43">ROUND(IF(E$47&gt;0,(E38/E$47)*100,0),2)</f>
        <v>9.54</v>
      </c>
    </row>
    <row r="39" spans="1:6" s="48" customFormat="1" ht="15" customHeight="1">
      <c r="A39" s="51" t="s">
        <v>105</v>
      </c>
      <c r="B39" s="40">
        <f>SUM(B40:B43)</f>
        <v>12053535.3</v>
      </c>
      <c r="C39" s="40">
        <f t="shared" si="2"/>
        <v>1.72</v>
      </c>
      <c r="D39" s="46" t="s">
        <v>106</v>
      </c>
      <c r="E39" s="44"/>
      <c r="F39" s="47">
        <f t="shared" si="3"/>
        <v>0</v>
      </c>
    </row>
    <row r="40" spans="1:6" s="48" customFormat="1" ht="15" customHeight="1">
      <c r="A40" s="49" t="s">
        <v>107</v>
      </c>
      <c r="B40" s="44"/>
      <c r="C40" s="45">
        <f t="shared" si="2"/>
        <v>0</v>
      </c>
      <c r="D40" s="46" t="s">
        <v>108</v>
      </c>
      <c r="E40" s="44"/>
      <c r="F40" s="47">
        <f t="shared" si="3"/>
        <v>0</v>
      </c>
    </row>
    <row r="41" spans="1:6" s="48" customFormat="1" ht="15" customHeight="1">
      <c r="A41" s="49" t="s">
        <v>109</v>
      </c>
      <c r="B41" s="44">
        <v>12053535.3</v>
      </c>
      <c r="C41" s="45">
        <f t="shared" si="2"/>
        <v>1.72</v>
      </c>
      <c r="D41" s="46" t="s">
        <v>110</v>
      </c>
      <c r="E41" s="44"/>
      <c r="F41" s="47">
        <f t="shared" si="3"/>
        <v>0</v>
      </c>
    </row>
    <row r="42" spans="1:6" s="48" customFormat="1" ht="15" customHeight="1">
      <c r="A42" s="49" t="s">
        <v>111</v>
      </c>
      <c r="B42" s="44"/>
      <c r="C42" s="45">
        <f t="shared" si="2"/>
        <v>0</v>
      </c>
      <c r="D42" s="55" t="s">
        <v>112</v>
      </c>
      <c r="E42" s="45"/>
      <c r="F42" s="47">
        <f t="shared" si="3"/>
        <v>0</v>
      </c>
    </row>
    <row r="43" spans="1:6" s="48" customFormat="1" ht="15" customHeight="1">
      <c r="A43" s="49" t="s">
        <v>113</v>
      </c>
      <c r="B43" s="44"/>
      <c r="C43" s="45">
        <f t="shared" si="2"/>
        <v>0</v>
      </c>
      <c r="D43" s="46" t="s">
        <v>114</v>
      </c>
      <c r="E43" s="44">
        <v>66822907.17</v>
      </c>
      <c r="F43" s="47">
        <f t="shared" si="3"/>
        <v>9.54</v>
      </c>
    </row>
    <row r="44" spans="1:6" s="48" customFormat="1" ht="15.75" customHeight="1">
      <c r="A44" s="56"/>
      <c r="B44" s="45"/>
      <c r="C44" s="45"/>
      <c r="D44" s="57"/>
      <c r="E44" s="45"/>
      <c r="F44" s="47"/>
    </row>
    <row r="45" spans="1:6" s="48" customFormat="1" ht="15.75" customHeight="1">
      <c r="A45" s="56"/>
      <c r="B45" s="45"/>
      <c r="C45" s="45"/>
      <c r="D45" s="57"/>
      <c r="E45" s="45"/>
      <c r="F45" s="58"/>
    </row>
    <row r="46" spans="1:6" s="48" customFormat="1" ht="15.75" customHeight="1">
      <c r="A46" s="56"/>
      <c r="B46" s="40"/>
      <c r="C46" s="40"/>
      <c r="D46" s="57"/>
      <c r="E46" s="45"/>
      <c r="F46" s="58"/>
    </row>
    <row r="47" spans="1:6" s="48" customFormat="1" ht="15.75" customHeight="1" thickBot="1">
      <c r="A47" s="59" t="s">
        <v>115</v>
      </c>
      <c r="B47" s="60">
        <f>B6</f>
        <v>700215406.57</v>
      </c>
      <c r="C47" s="60">
        <f>IF(B$6&gt;0,(B47/B$6)*100,0)</f>
        <v>100</v>
      </c>
      <c r="D47" s="59" t="s">
        <v>115</v>
      </c>
      <c r="E47" s="60">
        <f>E6+E26</f>
        <v>700215406.57</v>
      </c>
      <c r="F47" s="61">
        <f>IF(E$47&gt;0,(E47/E$47)*100,0)</f>
        <v>100</v>
      </c>
    </row>
    <row r="48" spans="1:6" s="48" customFormat="1" ht="17.25" customHeight="1">
      <c r="A48" s="62" t="s">
        <v>116</v>
      </c>
      <c r="B48" s="63"/>
      <c r="C48" s="64"/>
      <c r="D48" s="64"/>
      <c r="E48" s="63"/>
      <c r="F48" s="65"/>
    </row>
    <row r="49" spans="5:6" s="48" customFormat="1" ht="14.25">
      <c r="E49" s="65"/>
      <c r="F49" s="66"/>
    </row>
    <row r="50" s="48" customFormat="1" ht="14.25"/>
    <row r="51" s="48" customFormat="1" ht="14.25"/>
    <row r="52" s="48" customFormat="1" ht="14.25"/>
    <row r="53" s="48" customFormat="1" ht="14.25">
      <c r="D53" s="67"/>
    </row>
    <row r="54" s="48" customFormat="1" ht="14.25">
      <c r="D54" s="67"/>
    </row>
    <row r="55" s="48" customFormat="1" ht="14.25">
      <c r="D55" s="65"/>
    </row>
    <row r="56" s="48" customFormat="1" ht="14.25">
      <c r="D56" s="65"/>
    </row>
    <row r="57" s="48" customFormat="1" ht="14.25">
      <c r="D57" s="67"/>
    </row>
    <row r="58" s="48" customFormat="1" ht="14.25">
      <c r="D58" s="65"/>
    </row>
    <row r="59" s="48" customFormat="1" ht="14.25">
      <c r="D59" s="65"/>
    </row>
    <row r="60" s="48" customFormat="1" ht="14.25">
      <c r="D60" s="65"/>
    </row>
    <row r="61" s="48" customFormat="1" ht="14.25">
      <c r="D61" s="67"/>
    </row>
    <row r="62" spans="4:6" ht="16.5">
      <c r="D62" s="65"/>
      <c r="F62" s="48"/>
    </row>
    <row r="63" spans="4:6" ht="16.5">
      <c r="D63" s="65"/>
      <c r="F63" s="48"/>
    </row>
    <row r="64" ht="16.5">
      <c r="D64" s="65"/>
    </row>
    <row r="65" ht="16.5">
      <c r="D65" s="67"/>
    </row>
    <row r="66" ht="16.5">
      <c r="D66" s="65"/>
    </row>
    <row r="67" ht="16.5">
      <c r="D67" s="65"/>
    </row>
    <row r="68" ht="16.5">
      <c r="D68" s="68"/>
    </row>
    <row r="69" ht="16.5">
      <c r="D69" s="68"/>
    </row>
    <row r="70" ht="16.5">
      <c r="D70" s="68"/>
    </row>
    <row r="71" ht="16.5">
      <c r="D71" s="68"/>
    </row>
    <row r="72" ht="16.5">
      <c r="D72" s="68"/>
    </row>
    <row r="73" ht="16.5">
      <c r="D73" s="68"/>
    </row>
    <row r="74" ht="16.5">
      <c r="D74" s="68"/>
    </row>
    <row r="75" ht="16.5">
      <c r="D75" s="68"/>
    </row>
    <row r="76" ht="16.5">
      <c r="D76" s="68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2009-08-28T02:36:06Z</dcterms:created>
  <dcterms:modified xsi:type="dcterms:W3CDTF">2009-08-31T08:51:16Z</dcterms:modified>
  <cp:category/>
  <cp:version/>
  <cp:contentType/>
  <cp:contentStatus/>
</cp:coreProperties>
</file>