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<sst xmlns="http://schemas.openxmlformats.org/spreadsheetml/2006/main" count="124" uniqueCount="117">
  <si>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</si>
  <si>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</si>
  <si>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</si>
  <si>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</si>
  <si>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</si>
  <si>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</si>
  <si>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</si>
  <si>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</si>
  <si>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</si>
  <si>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</si>
  <si>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</si>
  <si>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</si>
  <si>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</si>
  <si>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</si>
  <si>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</si>
  <si>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</si>
  <si>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</si>
  <si>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</si>
  <si>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</si>
  <si>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</si>
  <si>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</si>
  <si>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</si>
  <si>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</si>
  <si>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</si>
  <si>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</si>
  <si>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</si>
  <si>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</si>
  <si>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</si>
  <si>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</si>
  <si>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</si>
  <si>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</si>
  <si>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</si>
  <si>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</si>
  <si>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</si>
  <si>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</si>
  <si>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</si>
  <si>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</si>
  <si>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</si>
  <si>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</si>
  <si>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</si>
  <si>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</si>
  <si>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</si>
  <si>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</si>
  <si>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</si>
  <si>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</si>
  <si>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</si>
  <si>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</si>
  <si>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</si>
  <si>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</si>
  <si>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</si>
  <si>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</si>
  <si>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</si>
  <si>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</si>
  <si>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</si>
  <si>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</si>
  <si>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</si>
  <si>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</si>
  <si>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</si>
  <si>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</si>
  <si>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</si>
  <si>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</si>
  <si>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</si>
  <si>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</si>
  <si>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</si>
  <si>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</si>
  <si>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</si>
  <si>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</si>
  <si>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</si>
  <si>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</si>
  <si>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</si>
  <si>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</si>
  <si>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</si>
  <si>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</si>
  <si>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榮民醫療作業基金</t>
  </si>
  <si>
    <t>　　　　　　　　　　　　　　 　 　中華民國99年6月30日</t>
  </si>
  <si>
    <r>
      <t xml:space="preserve">    </t>
    </r>
    <r>
      <rPr>
        <sz val="10"/>
        <rFont val="細明體"/>
        <family val="3"/>
      </rPr>
      <t>註：信託代理與保證資產（負債）</t>
    </r>
    <r>
      <rPr>
        <sz val="10"/>
        <rFont val="Times New Roman"/>
        <family val="1"/>
      </rPr>
      <t>968,064,140</t>
    </r>
    <r>
      <rPr>
        <sz val="10"/>
        <rFont val="細明體"/>
        <family val="3"/>
      </rPr>
      <t>元。</t>
    </r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</si>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</sst>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E44"/>
  <sheetViews>
    <sheetView tabSelected="1" workbookViewId="0" topLeftCell="A1">
      <selection activeCell="A2" sqref="A2:E2"/>
    </sheetView>
  </sheetViews>
  <sheetFormatPr defaultColWidth="9.00390625" defaultRowHeight="16.5"/>
  <cols>
    <col min="1" max="1" width="22.25390625" style="3" customWidth="1"/>
    <col min="2" max="4" width="19.00390625" style="3" customWidth="1"/>
    <col min="5" max="5" width="8.125" style="3" customWidth="1"/>
    <col min="6" max="16384" width="9.00390625" style="3" customWidth="1"/>
  </cols>
  <sheetData>
    <row r="1" spans="1:5" s="12" customFormat="1" ht="27.75">
      <c r="A1" s="1" t="s">
        <v>73</v>
      </c>
      <c r="B1" s="49"/>
      <c r="C1" s="49"/>
      <c r="D1" s="49"/>
      <c r="E1" s="49"/>
    </row>
    <row r="2" spans="1:5" s="12" customFormat="1" ht="27.75">
      <c r="A2" s="4" t="s">
        <v>76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116</v>
      </c>
      <c r="C4" s="6"/>
      <c r="D4" s="6"/>
      <c r="E4" s="7" t="s">
        <v>1</v>
      </c>
    </row>
    <row r="5" spans="1:5" s="12" customFormat="1" ht="16.5">
      <c r="A5" s="50" t="s">
        <v>77</v>
      </c>
      <c r="B5" s="51" t="s">
        <v>78</v>
      </c>
      <c r="C5" s="51" t="s">
        <v>79</v>
      </c>
      <c r="D5" s="51" t="s">
        <v>80</v>
      </c>
      <c r="E5" s="52"/>
    </row>
    <row r="6" spans="1:5" s="12" customFormat="1" ht="16.5">
      <c r="A6" s="53"/>
      <c r="B6" s="54"/>
      <c r="C6" s="54"/>
      <c r="D6" s="55" t="s">
        <v>81</v>
      </c>
      <c r="E6" s="56" t="s">
        <v>4</v>
      </c>
    </row>
    <row r="7" spans="1:5" s="17" customFormat="1" ht="25.5" customHeight="1">
      <c r="A7" s="57" t="s">
        <v>82</v>
      </c>
      <c r="B7" s="58">
        <f>SUM(B8:B16)</f>
        <v>19872733224</v>
      </c>
      <c r="C7" s="58">
        <f>SUM(C8:C16)</f>
        <v>19575105000</v>
      </c>
      <c r="D7" s="59">
        <f aca="true" t="shared" si="0" ref="D7:D39">B7-C7</f>
        <v>297628224</v>
      </c>
      <c r="E7" s="60">
        <f aca="true" t="shared" si="1" ref="E7:E39">IF(C7=0,0,(D7/C7)*100)</f>
        <v>1.52</v>
      </c>
    </row>
    <row r="8" spans="1:5" s="27" customFormat="1" ht="15.75" customHeight="1">
      <c r="A8" s="28" t="s">
        <v>83</v>
      </c>
      <c r="B8" s="61"/>
      <c r="C8" s="61"/>
      <c r="D8" s="62">
        <f t="shared" si="0"/>
        <v>0</v>
      </c>
      <c r="E8" s="63">
        <f t="shared" si="1"/>
        <v>0</v>
      </c>
    </row>
    <row r="9" spans="1:5" s="27" customFormat="1" ht="15.75" customHeight="1">
      <c r="A9" s="28" t="s">
        <v>84</v>
      </c>
      <c r="B9" s="61"/>
      <c r="C9" s="61"/>
      <c r="D9" s="62">
        <f t="shared" si="0"/>
        <v>0</v>
      </c>
      <c r="E9" s="63">
        <f t="shared" si="1"/>
        <v>0</v>
      </c>
    </row>
    <row r="10" spans="1:5" s="27" customFormat="1" ht="15.75" customHeight="1">
      <c r="A10" s="28" t="s">
        <v>85</v>
      </c>
      <c r="B10" s="61"/>
      <c r="C10" s="61"/>
      <c r="D10" s="62">
        <f t="shared" si="0"/>
        <v>0</v>
      </c>
      <c r="E10" s="63">
        <f t="shared" si="1"/>
        <v>0</v>
      </c>
    </row>
    <row r="11" spans="1:5" s="27" customFormat="1" ht="15.75" customHeight="1">
      <c r="A11" s="28" t="s">
        <v>86</v>
      </c>
      <c r="B11" s="61"/>
      <c r="C11" s="61"/>
      <c r="D11" s="62">
        <f t="shared" si="0"/>
        <v>0</v>
      </c>
      <c r="E11" s="63">
        <f t="shared" si="1"/>
        <v>0</v>
      </c>
    </row>
    <row r="12" spans="1:5" s="27" customFormat="1" ht="15.75" customHeight="1">
      <c r="A12" s="28" t="s">
        <v>87</v>
      </c>
      <c r="B12" s="61"/>
      <c r="C12" s="61"/>
      <c r="D12" s="62">
        <f t="shared" si="0"/>
        <v>0</v>
      </c>
      <c r="E12" s="63">
        <f t="shared" si="1"/>
        <v>0</v>
      </c>
    </row>
    <row r="13" spans="1:5" s="27" customFormat="1" ht="15.75" customHeight="1">
      <c r="A13" s="28" t="s">
        <v>88</v>
      </c>
      <c r="B13" s="61">
        <v>17948963268</v>
      </c>
      <c r="C13" s="61">
        <v>17519689000</v>
      </c>
      <c r="D13" s="62">
        <f t="shared" si="0"/>
        <v>429274268</v>
      </c>
      <c r="E13" s="63">
        <f t="shared" si="1"/>
        <v>2.45</v>
      </c>
    </row>
    <row r="14" spans="1:5" s="27" customFormat="1" ht="15.75" customHeight="1">
      <c r="A14" s="28" t="s">
        <v>89</v>
      </c>
      <c r="B14" s="61"/>
      <c r="C14" s="61"/>
      <c r="D14" s="62">
        <f t="shared" si="0"/>
        <v>0</v>
      </c>
      <c r="E14" s="63">
        <f t="shared" si="1"/>
        <v>0</v>
      </c>
    </row>
    <row r="15" spans="1:5" s="27" customFormat="1" ht="15.75" customHeight="1">
      <c r="A15" s="28" t="s">
        <v>90</v>
      </c>
      <c r="B15" s="61"/>
      <c r="C15" s="61"/>
      <c r="D15" s="62">
        <f t="shared" si="0"/>
        <v>0</v>
      </c>
      <c r="E15" s="63">
        <f t="shared" si="1"/>
        <v>0</v>
      </c>
    </row>
    <row r="16" spans="1:5" s="27" customFormat="1" ht="15.75" customHeight="1">
      <c r="A16" s="28" t="s">
        <v>91</v>
      </c>
      <c r="B16" s="61">
        <v>1923769956</v>
      </c>
      <c r="C16" s="61">
        <v>2055416000</v>
      </c>
      <c r="D16" s="62">
        <f t="shared" si="0"/>
        <v>-131646044</v>
      </c>
      <c r="E16" s="63">
        <f t="shared" si="1"/>
        <v>-6.4</v>
      </c>
    </row>
    <row r="17" spans="1:5" s="27" customFormat="1" ht="24.75" customHeight="1">
      <c r="A17" s="30" t="s">
        <v>92</v>
      </c>
      <c r="B17" s="58">
        <f>SUM(B18:B29)</f>
        <v>20247089608</v>
      </c>
      <c r="C17" s="58">
        <f>SUM(C18:C29)</f>
        <v>19937487000</v>
      </c>
      <c r="D17" s="59">
        <f t="shared" si="0"/>
        <v>309602608</v>
      </c>
      <c r="E17" s="60">
        <f t="shared" si="1"/>
        <v>1.55</v>
      </c>
    </row>
    <row r="18" spans="1:5" s="27" customFormat="1" ht="15" customHeight="1">
      <c r="A18" s="28" t="s">
        <v>93</v>
      </c>
      <c r="B18" s="61"/>
      <c r="C18" s="61"/>
      <c r="D18" s="62">
        <f t="shared" si="0"/>
        <v>0</v>
      </c>
      <c r="E18" s="63">
        <f t="shared" si="1"/>
        <v>0</v>
      </c>
    </row>
    <row r="19" spans="1:5" s="27" customFormat="1" ht="15" customHeight="1">
      <c r="A19" s="28" t="s">
        <v>94</v>
      </c>
      <c r="B19" s="61"/>
      <c r="C19" s="61"/>
      <c r="D19" s="62">
        <f t="shared" si="0"/>
        <v>0</v>
      </c>
      <c r="E19" s="63">
        <f t="shared" si="1"/>
        <v>0</v>
      </c>
    </row>
    <row r="20" spans="1:5" s="27" customFormat="1" ht="15" customHeight="1">
      <c r="A20" s="28" t="s">
        <v>95</v>
      </c>
      <c r="B20" s="61"/>
      <c r="C20" s="61"/>
      <c r="D20" s="62">
        <f t="shared" si="0"/>
        <v>0</v>
      </c>
      <c r="E20" s="63">
        <f t="shared" si="1"/>
        <v>0</v>
      </c>
    </row>
    <row r="21" spans="1:5" s="27" customFormat="1" ht="15" customHeight="1">
      <c r="A21" s="28" t="s">
        <v>96</v>
      </c>
      <c r="B21" s="61"/>
      <c r="C21" s="61"/>
      <c r="D21" s="62">
        <f t="shared" si="0"/>
        <v>0</v>
      </c>
      <c r="E21" s="63">
        <f t="shared" si="1"/>
        <v>0</v>
      </c>
    </row>
    <row r="22" spans="1:5" s="27" customFormat="1" ht="15" customHeight="1">
      <c r="A22" s="28" t="s">
        <v>97</v>
      </c>
      <c r="B22" s="61"/>
      <c r="C22" s="61"/>
      <c r="D22" s="62">
        <f t="shared" si="0"/>
        <v>0</v>
      </c>
      <c r="E22" s="63">
        <f t="shared" si="1"/>
        <v>0</v>
      </c>
    </row>
    <row r="23" spans="1:5" s="27" customFormat="1" ht="15" customHeight="1">
      <c r="A23" s="28" t="s">
        <v>98</v>
      </c>
      <c r="B23" s="61">
        <v>17255173623</v>
      </c>
      <c r="C23" s="61">
        <v>16975910000</v>
      </c>
      <c r="D23" s="62">
        <f t="shared" si="0"/>
        <v>279263623</v>
      </c>
      <c r="E23" s="63">
        <f t="shared" si="1"/>
        <v>1.65</v>
      </c>
    </row>
    <row r="24" spans="1:5" s="27" customFormat="1" ht="15" customHeight="1">
      <c r="A24" s="28" t="s">
        <v>99</v>
      </c>
      <c r="B24" s="61"/>
      <c r="C24" s="61"/>
      <c r="D24" s="62">
        <f t="shared" si="0"/>
        <v>0</v>
      </c>
      <c r="E24" s="63">
        <f t="shared" si="1"/>
        <v>0</v>
      </c>
    </row>
    <row r="25" spans="1:5" s="27" customFormat="1" ht="15" customHeight="1">
      <c r="A25" s="28" t="s">
        <v>100</v>
      </c>
      <c r="B25" s="61">
        <v>120737061</v>
      </c>
      <c r="C25" s="61">
        <v>117861000</v>
      </c>
      <c r="D25" s="62">
        <f t="shared" si="0"/>
        <v>2876061</v>
      </c>
      <c r="E25" s="63">
        <f t="shared" si="1"/>
        <v>2.44</v>
      </c>
    </row>
    <row r="26" spans="1:5" s="27" customFormat="1" ht="15" customHeight="1">
      <c r="A26" s="28" t="s">
        <v>101</v>
      </c>
      <c r="B26" s="61"/>
      <c r="C26" s="61"/>
      <c r="D26" s="62">
        <f t="shared" si="0"/>
        <v>0</v>
      </c>
      <c r="E26" s="63">
        <f t="shared" si="1"/>
        <v>0</v>
      </c>
    </row>
    <row r="27" spans="1:5" s="27" customFormat="1" ht="15" customHeight="1">
      <c r="A27" s="28" t="s">
        <v>102</v>
      </c>
      <c r="B27" s="61">
        <v>1137042376</v>
      </c>
      <c r="C27" s="61">
        <v>1179537000</v>
      </c>
      <c r="D27" s="62">
        <f t="shared" si="0"/>
        <v>-42494624</v>
      </c>
      <c r="E27" s="63">
        <f t="shared" si="1"/>
        <v>-3.6</v>
      </c>
    </row>
    <row r="28" spans="1:5" s="27" customFormat="1" ht="15" customHeight="1">
      <c r="A28" s="28" t="s">
        <v>103</v>
      </c>
      <c r="B28" s="61">
        <v>1734136548</v>
      </c>
      <c r="C28" s="61">
        <v>1664179000</v>
      </c>
      <c r="D28" s="62">
        <f t="shared" si="0"/>
        <v>69957548</v>
      </c>
      <c r="E28" s="63">
        <f t="shared" si="1"/>
        <v>4.2</v>
      </c>
    </row>
    <row r="29" spans="1:5" s="27" customFormat="1" ht="15" customHeight="1">
      <c r="A29" s="28" t="s">
        <v>104</v>
      </c>
      <c r="B29" s="61"/>
      <c r="C29" s="61"/>
      <c r="D29" s="62">
        <f t="shared" si="0"/>
        <v>0</v>
      </c>
      <c r="E29" s="63">
        <f t="shared" si="1"/>
        <v>0</v>
      </c>
    </row>
    <row r="30" spans="1:5" s="27" customFormat="1" ht="24.75" customHeight="1">
      <c r="A30" s="30" t="s">
        <v>105</v>
      </c>
      <c r="B30" s="58">
        <f>B7-B17</f>
        <v>-374356384</v>
      </c>
      <c r="C30" s="58">
        <f>C7-C17</f>
        <v>-362382000</v>
      </c>
      <c r="D30" s="59">
        <f t="shared" si="0"/>
        <v>-11974384</v>
      </c>
      <c r="E30" s="60">
        <f t="shared" si="1"/>
        <v>3.3</v>
      </c>
    </row>
    <row r="31" spans="1:5" s="27" customFormat="1" ht="23.25" customHeight="1">
      <c r="A31" s="30" t="s">
        <v>106</v>
      </c>
      <c r="B31" s="58">
        <f>SUM(B32:B33)</f>
        <v>707875085</v>
      </c>
      <c r="C31" s="58">
        <f>SUM(C32:C33)</f>
        <v>740819000</v>
      </c>
      <c r="D31" s="59">
        <f t="shared" si="0"/>
        <v>-32943915</v>
      </c>
      <c r="E31" s="60">
        <f t="shared" si="1"/>
        <v>-4.45</v>
      </c>
    </row>
    <row r="32" spans="1:5" s="27" customFormat="1" ht="15.75" customHeight="1">
      <c r="A32" s="28" t="s">
        <v>107</v>
      </c>
      <c r="B32" s="61">
        <v>53645027</v>
      </c>
      <c r="C32" s="61">
        <v>61821000</v>
      </c>
      <c r="D32" s="62">
        <f t="shared" si="0"/>
        <v>-8175973</v>
      </c>
      <c r="E32" s="63">
        <f t="shared" si="1"/>
        <v>-13.23</v>
      </c>
    </row>
    <row r="33" spans="1:5" s="27" customFormat="1" ht="15.75" customHeight="1">
      <c r="A33" s="28" t="s">
        <v>108</v>
      </c>
      <c r="B33" s="61">
        <v>654230058</v>
      </c>
      <c r="C33" s="61">
        <v>678998000</v>
      </c>
      <c r="D33" s="62">
        <f t="shared" si="0"/>
        <v>-24767942</v>
      </c>
      <c r="E33" s="63">
        <f t="shared" si="1"/>
        <v>-3.65</v>
      </c>
    </row>
    <row r="34" spans="1:5" s="27" customFormat="1" ht="24.75" customHeight="1">
      <c r="A34" s="30" t="s">
        <v>109</v>
      </c>
      <c r="B34" s="58">
        <f>SUM(B35:B36)</f>
        <v>130602718</v>
      </c>
      <c r="C34" s="58">
        <f>SUM(C35:C36)</f>
        <v>114144000</v>
      </c>
      <c r="D34" s="59">
        <f t="shared" si="0"/>
        <v>16458718</v>
      </c>
      <c r="E34" s="60">
        <f t="shared" si="1"/>
        <v>14.42</v>
      </c>
    </row>
    <row r="35" spans="1:5" s="27" customFormat="1" ht="15.75" customHeight="1">
      <c r="A35" s="28" t="s">
        <v>110</v>
      </c>
      <c r="B35" s="61"/>
      <c r="C35" s="61"/>
      <c r="D35" s="62">
        <f t="shared" si="0"/>
        <v>0</v>
      </c>
      <c r="E35" s="63">
        <f t="shared" si="1"/>
        <v>0</v>
      </c>
    </row>
    <row r="36" spans="1:5" s="27" customFormat="1" ht="15.75" customHeight="1">
      <c r="A36" s="28" t="s">
        <v>111</v>
      </c>
      <c r="B36" s="61">
        <v>130602718</v>
      </c>
      <c r="C36" s="61">
        <v>114144000</v>
      </c>
      <c r="D36" s="62">
        <f t="shared" si="0"/>
        <v>16458718</v>
      </c>
      <c r="E36" s="63">
        <f t="shared" si="1"/>
        <v>14.42</v>
      </c>
    </row>
    <row r="37" spans="1:5" s="27" customFormat="1" ht="25.5" customHeight="1">
      <c r="A37" s="30" t="s">
        <v>112</v>
      </c>
      <c r="B37" s="58">
        <f>B31-B34</f>
        <v>577272367</v>
      </c>
      <c r="C37" s="58">
        <f>C31-C34</f>
        <v>626675000</v>
      </c>
      <c r="D37" s="59">
        <f t="shared" si="0"/>
        <v>-49402633</v>
      </c>
      <c r="E37" s="60">
        <f t="shared" si="1"/>
        <v>-7.88</v>
      </c>
    </row>
    <row r="38" spans="1:5" s="27" customFormat="1" ht="25.5" customHeight="1">
      <c r="A38" s="30" t="s">
        <v>113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114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115</v>
      </c>
      <c r="B44" s="39">
        <f>B30+B37+B38+B39</f>
        <v>202915983</v>
      </c>
      <c r="C44" s="39">
        <f>C30+C37+C38+C39</f>
        <v>264293000</v>
      </c>
      <c r="D44" s="68">
        <f>B44-C44</f>
        <v>-61377017</v>
      </c>
      <c r="E44" s="69">
        <f>IF(C44=0,0,(D44/C44)*100)</f>
        <v>-23.22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F76"/>
  <sheetViews>
    <sheetView workbookViewId="0" topLeftCell="A1">
      <pane xSplit="1" ySplit="5" topLeftCell="B6" activePane="bottomRight" state="frozen"/>
      <selection pane="topLeft" activeCell="A44" sqref="A44:IV46"/>
      <selection pane="topRight" activeCell="A44" sqref="A44:IV46"/>
      <selection pane="bottomLeft" activeCell="A44" sqref="A44:IV46"/>
      <selection pane="bottomRight" activeCell="A2" sqref="A2:F2"/>
    </sheetView>
  </sheetViews>
  <sheetFormatPr defaultColWidth="9.00390625" defaultRowHeight="16.5"/>
  <cols>
    <col min="1" max="1" width="19.875" style="3" customWidth="1"/>
    <col min="2" max="2" width="16.25390625" style="3" customWidth="1"/>
    <col min="3" max="3" width="7.875" style="3" customWidth="1"/>
    <col min="4" max="4" width="21.375" style="3" customWidth="1"/>
    <col min="5" max="5" width="16.25390625" style="3" customWidth="1"/>
    <col min="6" max="6" width="7.87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71371349821</v>
      </c>
      <c r="C6" s="14">
        <f>ROUND(IF(B$6&gt;0,(B6/B$6)*100,0),2)</f>
        <v>100</v>
      </c>
      <c r="D6" s="15" t="s">
        <v>6</v>
      </c>
      <c r="E6" s="14">
        <f>SUM(E7,E13,E17,E21)</f>
        <v>18432908773</v>
      </c>
      <c r="F6" s="16">
        <f aca="true" t="shared" si="0" ref="F6:F11">ROUND(IF(E$47&gt;0,(E6/E$47)*100,0),2)</f>
        <v>25.83</v>
      </c>
    </row>
    <row r="7" spans="1:6" s="17" customFormat="1" ht="16.5" customHeight="1">
      <c r="A7" s="18" t="s">
        <v>7</v>
      </c>
      <c r="B7" s="19">
        <f>SUM(B8:B13)</f>
        <v>27529439089</v>
      </c>
      <c r="C7" s="19">
        <f>ROUND(IF(B$6&gt;0,(B7/B$6)*100,0),2)</f>
        <v>38.57</v>
      </c>
      <c r="D7" s="20" t="s">
        <v>8</v>
      </c>
      <c r="E7" s="19">
        <f>SUM(E8:E11)</f>
        <v>5133399046</v>
      </c>
      <c r="F7" s="21">
        <f t="shared" si="0"/>
        <v>7.19</v>
      </c>
    </row>
    <row r="8" spans="1:6" s="27" customFormat="1" ht="13.5" customHeight="1">
      <c r="A8" s="22" t="s">
        <v>9</v>
      </c>
      <c r="B8" s="23">
        <v>18797533631</v>
      </c>
      <c r="C8" s="24">
        <f>ROUND(IF(B$6=0,0,(B8/B$6)*100),2)</f>
        <v>26.34</v>
      </c>
      <c r="D8" s="25" t="s">
        <v>10</v>
      </c>
      <c r="E8" s="23"/>
      <c r="F8" s="26">
        <f t="shared" si="0"/>
        <v>0</v>
      </c>
    </row>
    <row r="9" spans="1:6" s="27" customFormat="1" ht="13.5" customHeight="1">
      <c r="A9" s="22" t="s">
        <v>11</v>
      </c>
      <c r="B9" s="23"/>
      <c r="C9" s="24">
        <f aca="true" t="shared" si="1" ref="C9:C14">ROUND(IF(B$6&gt;0,(B9/B$6)*100,0),2)</f>
        <v>0</v>
      </c>
      <c r="D9" s="25" t="s">
        <v>12</v>
      </c>
      <c r="E9" s="23">
        <v>4992580429</v>
      </c>
      <c r="F9" s="26">
        <f t="shared" si="0"/>
        <v>7</v>
      </c>
    </row>
    <row r="10" spans="1:6" s="27" customFormat="1" ht="13.5" customHeight="1">
      <c r="A10" s="28" t="s">
        <v>13</v>
      </c>
      <c r="B10" s="23">
        <v>7119038541</v>
      </c>
      <c r="C10" s="24">
        <f t="shared" si="1"/>
        <v>9.97</v>
      </c>
      <c r="D10" s="25" t="s">
        <v>14</v>
      </c>
      <c r="E10" s="23">
        <v>140818617</v>
      </c>
      <c r="F10" s="26">
        <f t="shared" si="0"/>
        <v>0.2</v>
      </c>
    </row>
    <row r="11" spans="1:6" s="27" customFormat="1" ht="13.5" customHeight="1">
      <c r="A11" s="28" t="s">
        <v>15</v>
      </c>
      <c r="B11" s="23">
        <v>673701181</v>
      </c>
      <c r="C11" s="24">
        <f t="shared" si="1"/>
        <v>0.94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>
        <v>913419453</v>
      </c>
      <c r="C12" s="24">
        <f t="shared" si="1"/>
        <v>1.28</v>
      </c>
      <c r="D12" s="29"/>
      <c r="E12" s="24"/>
      <c r="F12" s="26"/>
    </row>
    <row r="13" spans="1:6" s="27" customFormat="1" ht="15.75" customHeight="1">
      <c r="A13" s="28" t="s">
        <v>18</v>
      </c>
      <c r="B13" s="23">
        <v>25746283</v>
      </c>
      <c r="C13" s="24">
        <f t="shared" si="1"/>
        <v>0.04</v>
      </c>
      <c r="D13" s="20" t="s">
        <v>19</v>
      </c>
      <c r="E13" s="19">
        <f>SUM(E14:E15)</f>
        <v>0</v>
      </c>
      <c r="F13" s="21">
        <f>ROUND(IF(E$47&gt;0,(E13/E$47)*100,0),2)</f>
        <v>0</v>
      </c>
    </row>
    <row r="14" spans="1:6" s="27" customFormat="1" ht="16.5" customHeight="1">
      <c r="A14" s="30" t="s">
        <v>20</v>
      </c>
      <c r="B14" s="19">
        <f>SUM(B16:B20)</f>
        <v>640290853</v>
      </c>
      <c r="C14" s="19">
        <f t="shared" si="1"/>
        <v>0.9</v>
      </c>
      <c r="D14" s="25" t="s">
        <v>21</v>
      </c>
      <c r="E14" s="23"/>
      <c r="F14" s="26">
        <f>ROUND(IF(E$47&gt;0,(E14/E$47)*100,0),2)</f>
        <v>0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>
        <v>96000000</v>
      </c>
      <c r="C16" s="24">
        <f aca="true" t="shared" si="2" ref="C16:C43">ROUND(IF(B$6&gt;0,(B16/B$6)*100,0),2)</f>
        <v>0.13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13299509727</v>
      </c>
      <c r="F17" s="21">
        <f>ROUND(IF(E$47&gt;0,(E17/E$47)*100,0),2)</f>
        <v>18.63</v>
      </c>
    </row>
    <row r="18" spans="1:6" s="27" customFormat="1" ht="15" customHeight="1">
      <c r="A18" s="28" t="s">
        <v>27</v>
      </c>
      <c r="B18" s="23"/>
      <c r="C18" s="24">
        <f t="shared" si="2"/>
        <v>0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/>
      <c r="C19" s="24">
        <f t="shared" si="2"/>
        <v>0</v>
      </c>
      <c r="D19" s="25" t="s">
        <v>30</v>
      </c>
      <c r="E19" s="23">
        <v>13299509727</v>
      </c>
      <c r="F19" s="26">
        <f>ROUND(IF(E$47&gt;0,(E19/E$47)*100,0),2)</f>
        <v>18.63</v>
      </c>
    </row>
    <row r="20" spans="1:6" s="27" customFormat="1" ht="15" customHeight="1">
      <c r="A20" s="28" t="s">
        <v>31</v>
      </c>
      <c r="B20" s="23">
        <v>544290853</v>
      </c>
      <c r="C20" s="24">
        <f t="shared" si="2"/>
        <v>0.76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33917967003</v>
      </c>
      <c r="C21" s="19">
        <f t="shared" si="2"/>
        <v>47.52</v>
      </c>
      <c r="D21" s="20" t="s">
        <v>33</v>
      </c>
      <c r="E21" s="19">
        <f>SUM(E22)</f>
        <v>0</v>
      </c>
      <c r="F21" s="21">
        <f>ROUND(IF(E$47&gt;0,(E21/E$47)*100,0),2)</f>
        <v>0</v>
      </c>
    </row>
    <row r="22" spans="1:6" s="27" customFormat="1" ht="15" customHeight="1">
      <c r="A22" s="28" t="s">
        <v>34</v>
      </c>
      <c r="B22" s="23">
        <v>14358972310</v>
      </c>
      <c r="C22" s="24">
        <f t="shared" si="2"/>
        <v>20.12</v>
      </c>
      <c r="D22" s="25" t="s">
        <v>35</v>
      </c>
      <c r="E22" s="23"/>
      <c r="F22" s="26">
        <f>ROUND(IF(E$47&gt;0,(E22/E$47)*100,0),2)</f>
        <v>0</v>
      </c>
    </row>
    <row r="23" spans="1:6" s="27" customFormat="1" ht="15" customHeight="1">
      <c r="A23" s="28" t="s">
        <v>36</v>
      </c>
      <c r="B23" s="23">
        <v>43051610</v>
      </c>
      <c r="C23" s="24">
        <f t="shared" si="2"/>
        <v>0.06</v>
      </c>
      <c r="D23" s="29"/>
      <c r="E23" s="24"/>
      <c r="F23" s="26"/>
    </row>
    <row r="24" spans="1:6" s="27" customFormat="1" ht="15" customHeight="1">
      <c r="A24" s="28" t="s">
        <v>37</v>
      </c>
      <c r="B24" s="23">
        <v>14384064095</v>
      </c>
      <c r="C24" s="24">
        <f t="shared" si="2"/>
        <v>20.15</v>
      </c>
      <c r="D24" s="20"/>
      <c r="E24" s="24"/>
      <c r="F24" s="21"/>
    </row>
    <row r="25" spans="1:6" s="27" customFormat="1" ht="15" customHeight="1">
      <c r="A25" s="28" t="s">
        <v>38</v>
      </c>
      <c r="B25" s="23">
        <v>4424015635</v>
      </c>
      <c r="C25" s="24">
        <f t="shared" si="2"/>
        <v>6.2</v>
      </c>
      <c r="D25" s="29"/>
      <c r="E25" s="24"/>
      <c r="F25" s="26"/>
    </row>
    <row r="26" spans="1:6" s="27" customFormat="1" ht="15" customHeight="1">
      <c r="A26" s="28" t="s">
        <v>39</v>
      </c>
      <c r="B26" s="23">
        <v>115463312</v>
      </c>
      <c r="C26" s="24">
        <f t="shared" si="2"/>
        <v>0.16</v>
      </c>
      <c r="D26" s="32" t="s">
        <v>40</v>
      </c>
      <c r="E26" s="19">
        <f>E27+E30+E34+E38</f>
        <v>52938441048</v>
      </c>
      <c r="F26" s="21">
        <f>ROUND(IF(E$47&gt;0,(E26/E$47)*100,0),2)</f>
        <v>74.17</v>
      </c>
    </row>
    <row r="27" spans="1:6" s="27" customFormat="1" ht="15" customHeight="1">
      <c r="A27" s="28" t="s">
        <v>41</v>
      </c>
      <c r="B27" s="23">
        <v>526303231</v>
      </c>
      <c r="C27" s="24">
        <f t="shared" si="2"/>
        <v>0.74</v>
      </c>
      <c r="D27" s="20" t="s">
        <v>42</v>
      </c>
      <c r="E27" s="33">
        <f>SUM(E28)</f>
        <v>41881727913</v>
      </c>
      <c r="F27" s="21">
        <f>ROUND(IF(E$47&gt;0,(E27/E$47)*100,0),2)</f>
        <v>58.68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41881727913</v>
      </c>
      <c r="F28" s="26">
        <f>ROUND(IF(E$47&gt;0,(E28/E$47)*100,0),2)</f>
        <v>58.68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>
        <v>66096810</v>
      </c>
      <c r="C30" s="24">
        <f t="shared" si="2"/>
        <v>0.09</v>
      </c>
      <c r="D30" s="20" t="s">
        <v>47</v>
      </c>
      <c r="E30" s="19">
        <f>SUM(E31:E32)</f>
        <v>5444518278</v>
      </c>
      <c r="F30" s="21">
        <f>ROUND(IF(E$47&gt;0,(E30/E$47)*100,0),2)</f>
        <v>7.63</v>
      </c>
    </row>
    <row r="31" spans="1:6" s="27" customFormat="1" ht="15" customHeight="1">
      <c r="A31" s="30" t="s">
        <v>48</v>
      </c>
      <c r="B31" s="19">
        <f>SUM(B32:B34)</f>
        <v>0</v>
      </c>
      <c r="C31" s="19">
        <f t="shared" si="2"/>
        <v>0</v>
      </c>
      <c r="D31" s="25" t="s">
        <v>49</v>
      </c>
      <c r="E31" s="23">
        <v>4882934148</v>
      </c>
      <c r="F31" s="26">
        <f>ROUND(IF(E$47&gt;0,(E31/E$47)*100,0),2)</f>
        <v>6.84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>
        <v>561584130</v>
      </c>
      <c r="F32" s="26">
        <f>ROUND(IF(E$47&gt;0,(E32/E$47)*100,0),2)</f>
        <v>0.79</v>
      </c>
    </row>
    <row r="33" spans="1:6" s="27" customFormat="1" ht="15" customHeight="1">
      <c r="A33" s="28" t="s">
        <v>52</v>
      </c>
      <c r="B33" s="23"/>
      <c r="C33" s="24">
        <f t="shared" si="2"/>
        <v>0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1399880504</v>
      </c>
      <c r="F34" s="21">
        <f>ROUND(IF(E$47&gt;0,(E34/E$47)*100,0),2)</f>
        <v>1.96</v>
      </c>
    </row>
    <row r="35" spans="1:6" s="27" customFormat="1" ht="15" customHeight="1">
      <c r="A35" s="30" t="s">
        <v>55</v>
      </c>
      <c r="B35" s="19">
        <f>SUM(B36)</f>
        <v>181490794</v>
      </c>
      <c r="C35" s="19">
        <f t="shared" si="2"/>
        <v>0.25</v>
      </c>
      <c r="D35" s="25" t="s">
        <v>56</v>
      </c>
      <c r="E35" s="23">
        <v>1399880504</v>
      </c>
      <c r="F35" s="26">
        <f>ROUND(IF(E$47&gt;0,(E35/E$47)*100,0),2)</f>
        <v>1.96</v>
      </c>
    </row>
    <row r="36" spans="1:6" s="27" customFormat="1" ht="15" customHeight="1">
      <c r="A36" s="28" t="s">
        <v>57</v>
      </c>
      <c r="B36" s="23">
        <v>181490794</v>
      </c>
      <c r="C36" s="24">
        <f t="shared" si="2"/>
        <v>0.25</v>
      </c>
      <c r="D36" s="25" t="s">
        <v>58</v>
      </c>
      <c r="E36" s="23"/>
      <c r="F36" s="26">
        <f>ROUND(IF(E$47&gt;0,(E36/E$47)*100,0),2)</f>
        <v>0</v>
      </c>
    </row>
    <row r="37" spans="1:6" s="27" customFormat="1" ht="15" customHeight="1">
      <c r="A37" s="30" t="s">
        <v>59</v>
      </c>
      <c r="B37" s="19">
        <f>SUM(B38)</f>
        <v>125576887</v>
      </c>
      <c r="C37" s="19">
        <f t="shared" si="2"/>
        <v>0.18</v>
      </c>
      <c r="D37" s="29"/>
      <c r="E37" s="24"/>
      <c r="F37" s="21"/>
    </row>
    <row r="38" spans="1:6" s="27" customFormat="1" ht="16.5" customHeight="1">
      <c r="A38" s="28" t="s">
        <v>60</v>
      </c>
      <c r="B38" s="23">
        <v>125576887</v>
      </c>
      <c r="C38" s="24">
        <f t="shared" si="2"/>
        <v>0.18</v>
      </c>
      <c r="D38" s="20" t="s">
        <v>61</v>
      </c>
      <c r="E38" s="19">
        <f>SUM(E39:E43)</f>
        <v>4212314353</v>
      </c>
      <c r="F38" s="21">
        <f aca="true" t="shared" si="3" ref="F38:F43">ROUND(IF(E$47&gt;0,(E38/E$47)*100,0),2)</f>
        <v>5.9</v>
      </c>
    </row>
    <row r="39" spans="1:6" s="27" customFormat="1" ht="15.75" customHeight="1">
      <c r="A39" s="30" t="s">
        <v>62</v>
      </c>
      <c r="B39" s="19">
        <f>SUM(B40:B43)</f>
        <v>8976585195</v>
      </c>
      <c r="C39" s="19">
        <f t="shared" si="2"/>
        <v>12.58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/>
      <c r="C40" s="24">
        <f t="shared" si="2"/>
        <v>0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>
        <v>8976585195</v>
      </c>
      <c r="C41" s="24">
        <f t="shared" si="2"/>
        <v>12.58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>
        <v>4212314353</v>
      </c>
      <c r="F43" s="26">
        <f t="shared" si="3"/>
        <v>5.9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71371349821</v>
      </c>
      <c r="C47" s="39">
        <f>IF(B$6&gt;0,(B47/B$6)*100,0)</f>
        <v>100</v>
      </c>
      <c r="D47" s="38" t="s">
        <v>72</v>
      </c>
      <c r="E47" s="39">
        <f>E6+E26</f>
        <v>71371349821</v>
      </c>
      <c r="F47" s="40">
        <f>IF(E$47&gt;0,(E47/E$47)*100,0)</f>
        <v>100</v>
      </c>
    </row>
    <row r="48" spans="1:6" s="27" customFormat="1" ht="17.25" customHeight="1">
      <c r="A48" s="41" t="s">
        <v>75</v>
      </c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4">
    <mergeCell ref="A3:E3"/>
    <mergeCell ref="A1:F1"/>
    <mergeCell ref="A2:F2"/>
    <mergeCell ref="A48:D48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2010-09-03T00:57:32Z</dcterms:created>
  <dcterms:modified xsi:type="dcterms:W3CDTF">2010-09-03T00:57:58Z</dcterms:modified>
  <cp:category/>
  <cp:version/>
  <cp:contentType/>
  <cp:contentStatus/>
</cp:coreProperties>
</file>