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'歲出明細'!$A$1:$P$147</definedName>
    <definedName name="_xlnm.Print_Area" localSheetId="1">'歲出總併'!$A$1:$P$33</definedName>
    <definedName name="_xlnm.Print_Area" localSheetId="2">'歲出總經'!$A$1:$P$34</definedName>
    <definedName name="_xlnm.Print_Area" localSheetId="3">'歲出總資'!$A$1:$P$33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<sst xmlns="http://schemas.openxmlformats.org/spreadsheetml/2006/main" count="442" uniqueCount="183">
  <si>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</si>
  <si>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</si>
  <si>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</si>
  <si>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</si>
  <si>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</si>
  <si>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</si>
  <si>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</si>
  <si>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</si>
  <si>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</si>
  <si>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</si>
  <si>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</si>
  <si>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</si>
  <si>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</si>
  <si>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</si>
  <si>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</si>
  <si>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</si>
  <si>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</si>
  <si>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</si>
  <si>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</si>
  <si>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</si>
  <si>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</si>
  <si>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</si>
  <si>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</si>
  <si>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</si>
  <si>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</si>
  <si>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</si>
  <si>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</si>
  <si>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</si>
  <si>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</si>
  <si>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</si>
  <si>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</si>
  <si>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</si>
  <si>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</si>
  <si>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</si>
  <si>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</si>
  <si>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</si>
  <si>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</si>
  <si>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</si>
  <si>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</si>
  <si>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</si>
  <si>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</si>
  <si>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</si>
  <si>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</si>
  <si>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</si>
  <si>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</si>
  <si>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</si>
  <si>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</si>
  <si>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</si>
  <si>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</si>
  <si>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</si>
  <si>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</si>
  <si>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</si>
  <si>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</si>
  <si>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</si>
  <si>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</si>
  <si>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</si>
  <si>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</si>
  <si>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</si>
  <si>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</si>
  <si>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</si>
  <si>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</si>
  <si>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</si>
  <si>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</si>
  <si>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</si>
  <si>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</si>
  <si>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</si>
  <si>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</si>
  <si>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</si>
  <si>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</si>
  <si>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</si>
  <si>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</si>
  <si>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</si>
  <si>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</si>
  <si>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</si>
  <si>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</si>
  <si>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</si>
  <si>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</si>
  <si>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</si>
  <si>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</si>
  <si>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</si>
  <si>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</si>
  <si>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</si>
  <si>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</si>
  <si>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</si>
  <si>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</si>
  <si>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</si>
  <si>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</si>
  <si>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</si>
  <si>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</si>
  <si>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</si>
  <si>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</si>
  <si>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</si>
  <si>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</si>
  <si>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</si>
  <si>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</si>
  <si>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</si>
  <si>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</si>
  <si>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</si>
  <si>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</si>
  <si>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</si>
  <si>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</si>
  <si>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</si>
  <si>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</si>
  <si>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</si>
  <si>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</si>
  <si>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</si>
  <si>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</si>
  <si>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</si>
  <si>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</si>
  <si>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</si>
  <si>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</si>
  <si>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</si>
  <si>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</si>
  <si>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客家委員會及所屬</t>
  </si>
  <si>
    <t>內政部主管</t>
  </si>
  <si>
    <t>經資小計</t>
  </si>
  <si>
    <t>經常門</t>
  </si>
  <si>
    <t>資本門</t>
  </si>
  <si>
    <t>營建署及所屬</t>
  </si>
  <si>
    <t>教育部主管</t>
  </si>
  <si>
    <t>教育部</t>
  </si>
  <si>
    <t>教育支出</t>
  </si>
  <si>
    <t>經濟部主管</t>
  </si>
  <si>
    <t>水利署及所屬</t>
  </si>
  <si>
    <t>農業支出</t>
  </si>
  <si>
    <t>交通部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</si>
  <si>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</si>
  <si>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</si>
  <si>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內政部主管</t>
  </si>
  <si>
    <t>教育部主管</t>
  </si>
  <si>
    <t>經濟部主管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</si>
  <si>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</si>
  <si>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</si>
  <si>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</si>
  <si>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</si>
  <si>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</si>
  <si>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</si>
  <si>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</si>
  <si>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</si>
  <si>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</si>
  <si>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</si>
  <si>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</si>
  <si>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r>
      <t>中央政府擴大公共建設投資計畫特別決算（</t>
    </r>
    <r>
      <rPr>
        <b/>
        <u val="single"/>
        <sz val="18"/>
        <rFont val="Times New Roman"/>
        <family val="1"/>
      </rPr>
      <t>97</t>
    </r>
    <r>
      <rPr>
        <b/>
        <u val="single"/>
        <sz val="18"/>
        <rFont val="新細明體"/>
        <family val="1"/>
      </rPr>
      <t>年度）</t>
    </r>
  </si>
  <si>
    <r>
      <t>資計畫特別決算（</t>
    </r>
    <r>
      <rPr>
        <b/>
        <u val="single"/>
        <sz val="18"/>
        <rFont val="Times New Roman"/>
        <family val="1"/>
      </rPr>
      <t>97</t>
    </r>
    <r>
      <rPr>
        <b/>
        <u val="single"/>
        <sz val="18"/>
        <rFont val="新細明體"/>
        <family val="1"/>
      </rPr>
      <t>年度）</t>
    </r>
  </si>
  <si>
    <t>公共工程委員會</t>
  </si>
  <si>
    <t>其他經濟服務支出</t>
  </si>
  <si>
    <t>體育委員會</t>
  </si>
  <si>
    <t>內政部</t>
  </si>
  <si>
    <t>工業支出</t>
  </si>
  <si>
    <t>經濟部</t>
  </si>
  <si>
    <t>農業委員會主管</t>
  </si>
  <si>
    <t>農業委員會</t>
  </si>
  <si>
    <t>農業支出</t>
  </si>
  <si>
    <t>環境保護署主管</t>
  </si>
  <si>
    <t>環境保護署</t>
  </si>
  <si>
    <t>環境保護支出</t>
  </si>
  <si>
    <t>加強地方環保建設</t>
  </si>
  <si>
    <t>一般建築及設備</t>
  </si>
  <si>
    <t>文化發展業務</t>
  </si>
  <si>
    <t>台灣南北客家文化中心規劃興建</t>
  </si>
  <si>
    <t>加強地方公共建設</t>
  </si>
  <si>
    <t>下水道管理業務</t>
  </si>
  <si>
    <t>高等教育</t>
  </si>
  <si>
    <t>水利建設及保育管理</t>
  </si>
  <si>
    <t>鐵公路重要交通工程</t>
  </si>
  <si>
    <t>補助地方交通建設</t>
  </si>
  <si>
    <t>農業發展</t>
  </si>
  <si>
    <t>環境保護業務</t>
  </si>
  <si>
    <t>補助地方農漁業建設</t>
  </si>
  <si>
    <t>北中南捷運</t>
  </si>
  <si>
    <t>國家歷史及文化中心—台灣歷史文化風貌保存</t>
  </si>
  <si>
    <t>國家歷史及文化中心—故宮南部院區</t>
  </si>
  <si>
    <t>補助地方水利及經濟建設</t>
  </si>
  <si>
    <r>
      <t>中  華  民  國</t>
    </r>
    <r>
      <rPr>
        <sz val="12"/>
        <rFont val="新細明體"/>
        <family val="1"/>
      </rPr>
      <t xml:space="preserve">  99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</si>
  <si>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  </t>
    </r>
    <r>
      <rPr>
        <sz val="12"/>
        <rFont val="新細明體"/>
        <family val="1"/>
      </rPr>
      <t xml:space="preserve">99  </t>
    </r>
    <r>
      <rPr>
        <sz val="12"/>
        <rFont val="新細明體"/>
        <family val="1"/>
      </rPr>
      <t>年  度</t>
    </r>
  </si>
  <si>
    <r>
      <t xml:space="preserve">  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  年  度</t>
    </r>
  </si>
  <si>
    <t>補助地方體育建設</t>
  </si>
  <si>
    <t>補助地方教育設施</t>
  </si>
  <si>
    <t>國家歷史及文化中心</t>
  </si>
  <si>
    <t>補助地方文化建設</t>
  </si>
  <si>
    <t>地方工程物價調整及其他工程</t>
  </si>
  <si>
    <t>經資小計</t>
  </si>
  <si>
    <t>資本門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</si>
</sst>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</numFmts>
  <fonts count="47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Arial"/>
      <family val="2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2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6" xfId="15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49" fontId="26" fillId="0" borderId="17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80" fontId="13" fillId="0" borderId="18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 vertical="center"/>
    </xf>
    <xf numFmtId="180" fontId="13" fillId="0" borderId="3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180" fontId="14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vertical="top"/>
    </xf>
    <xf numFmtId="180" fontId="14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80" fontId="28" fillId="2" borderId="3" xfId="0" applyNumberFormat="1" applyFont="1" applyFill="1" applyBorder="1" applyAlignment="1">
      <alignment horizontal="right" vertical="top"/>
    </xf>
    <xf numFmtId="0" fontId="29" fillId="2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180" fontId="13" fillId="0" borderId="3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7" fillId="2" borderId="3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180" fontId="29" fillId="2" borderId="3" xfId="0" applyNumberFormat="1" applyFont="1" applyFill="1" applyBorder="1" applyAlignment="1">
      <alignment horizontal="right" vertical="top"/>
    </xf>
    <xf numFmtId="0" fontId="30" fillId="3" borderId="0" xfId="0" applyFont="1" applyFill="1" applyAlignment="1">
      <alignment vertical="top"/>
    </xf>
    <xf numFmtId="180" fontId="32" fillId="4" borderId="3" xfId="0" applyNumberFormat="1" applyFont="1" applyFill="1" applyBorder="1" applyAlignment="1">
      <alignment horizontal="right" vertical="top"/>
    </xf>
    <xf numFmtId="0" fontId="33" fillId="4" borderId="0" xfId="0" applyFont="1" applyFill="1" applyAlignment="1">
      <alignment vertical="top"/>
    </xf>
    <xf numFmtId="180" fontId="32" fillId="5" borderId="3" xfId="0" applyNumberFormat="1" applyFont="1" applyFill="1" applyBorder="1" applyAlignment="1">
      <alignment horizontal="right" vertical="top"/>
    </xf>
    <xf numFmtId="0" fontId="33" fillId="5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35" fillId="3" borderId="0" xfId="0" applyFont="1" applyFill="1" applyAlignment="1">
      <alignment vertical="top"/>
    </xf>
    <xf numFmtId="180" fontId="28" fillId="4" borderId="3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vertical="top"/>
    </xf>
    <xf numFmtId="180" fontId="28" fillId="5" borderId="3" xfId="0" applyNumberFormat="1" applyFont="1" applyFill="1" applyBorder="1" applyAlignment="1">
      <alignment horizontal="right" vertical="top"/>
    </xf>
    <xf numFmtId="0" fontId="29" fillId="5" borderId="0" xfId="0" applyFont="1" applyFill="1" applyAlignment="1">
      <alignment vertical="top"/>
    </xf>
    <xf numFmtId="180" fontId="28" fillId="6" borderId="3" xfId="0" applyNumberFormat="1" applyFont="1" applyFill="1" applyBorder="1" applyAlignment="1">
      <alignment horizontal="right" vertical="top"/>
    </xf>
    <xf numFmtId="0" fontId="29" fillId="6" borderId="0" xfId="0" applyFont="1" applyFill="1" applyAlignment="1">
      <alignment vertical="top"/>
    </xf>
    <xf numFmtId="0" fontId="27" fillId="3" borderId="1" xfId="0" applyFont="1" applyFill="1" applyBorder="1" applyAlignment="1">
      <alignment horizontal="center" vertical="top"/>
    </xf>
    <xf numFmtId="0" fontId="27" fillId="4" borderId="3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180" fontId="29" fillId="4" borderId="3" xfId="0" applyNumberFormat="1" applyFont="1" applyFill="1" applyBorder="1" applyAlignment="1">
      <alignment horizontal="right" vertical="top"/>
    </xf>
    <xf numFmtId="0" fontId="27" fillId="5" borderId="3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180" fontId="29" fillId="5" borderId="3" xfId="0" applyNumberFormat="1" applyFont="1" applyFill="1" applyBorder="1" applyAlignment="1">
      <alignment horizontal="right" vertical="top"/>
    </xf>
    <xf numFmtId="0" fontId="27" fillId="6" borderId="3" xfId="0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 vertical="top"/>
    </xf>
    <xf numFmtId="180" fontId="29" fillId="6" borderId="3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4" borderId="3" xfId="0" applyFont="1" applyFill="1" applyBorder="1" applyAlignment="1">
      <alignment horizontal="center" vertical="top"/>
    </xf>
    <xf numFmtId="0" fontId="30" fillId="5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1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4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0" fillId="3" borderId="1" xfId="0" applyFont="1" applyFill="1" applyBorder="1" applyAlignment="1">
      <alignment horizontal="center" vertical="top"/>
    </xf>
    <xf numFmtId="0" fontId="30" fillId="4" borderId="1" xfId="0" applyFont="1" applyFill="1" applyBorder="1" applyAlignment="1">
      <alignment horizontal="center" vertical="top"/>
    </xf>
    <xf numFmtId="0" fontId="30" fillId="5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78" fontId="2" fillId="0" borderId="0" xfId="0" applyNumberFormat="1" applyFont="1" applyAlignment="1">
      <alignment vertical="center"/>
    </xf>
    <xf numFmtId="0" fontId="27" fillId="0" borderId="3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180" fontId="28" fillId="0" borderId="3" xfId="0" applyNumberFormat="1" applyFont="1" applyFill="1" applyBorder="1" applyAlignment="1">
      <alignment horizontal="right" vertical="top"/>
    </xf>
    <xf numFmtId="0" fontId="29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180" fontId="29" fillId="0" borderId="3" xfId="0" applyNumberFormat="1" applyFont="1" applyFill="1" applyBorder="1" applyAlignment="1">
      <alignment horizontal="right" vertical="top"/>
    </xf>
    <xf numFmtId="0" fontId="0" fillId="2" borderId="3" xfId="0" applyFont="1" applyFill="1" applyBorder="1" applyAlignment="1">
      <alignment horizontal="center" vertical="top"/>
    </xf>
    <xf numFmtId="0" fontId="0" fillId="6" borderId="3" xfId="0" applyFont="1" applyFill="1" applyBorder="1" applyAlignment="1">
      <alignment horizontal="center" vertical="top"/>
    </xf>
    <xf numFmtId="180" fontId="29" fillId="2" borderId="0" xfId="0" applyNumberFormat="1" applyFont="1" applyFill="1" applyBorder="1" applyAlignment="1">
      <alignment horizontal="right" vertical="top"/>
    </xf>
    <xf numFmtId="180" fontId="29" fillId="0" borderId="0" xfId="0" applyNumberFormat="1" applyFont="1" applyFill="1" applyBorder="1" applyAlignment="1">
      <alignment horizontal="right" vertical="top"/>
    </xf>
    <xf numFmtId="180" fontId="29" fillId="6" borderId="0" xfId="0" applyNumberFormat="1" applyFont="1" applyFill="1" applyBorder="1" applyAlignment="1">
      <alignment horizontal="right" vertical="top"/>
    </xf>
    <xf numFmtId="0" fontId="0" fillId="3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/>
    </xf>
    <xf numFmtId="0" fontId="0" fillId="6" borderId="3" xfId="0" applyFont="1" applyFill="1" applyBorder="1" applyAlignment="1">
      <alignment vertical="top"/>
    </xf>
    <xf numFmtId="0" fontId="0" fillId="6" borderId="0" xfId="0" applyFont="1" applyFill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5" borderId="3" xfId="0" applyFont="1" applyFill="1" applyBorder="1" applyAlignment="1">
      <alignment vertical="top"/>
    </xf>
    <xf numFmtId="0" fontId="0" fillId="5" borderId="0" xfId="0" applyFont="1" applyFill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49" fontId="24" fillId="0" borderId="13" xfId="0" applyNumberFormat="1" applyFont="1" applyFill="1" applyBorder="1" applyAlignment="1">
      <alignment horizontal="center" vertical="center"/>
    </xf>
    <xf numFmtId="49" fontId="31" fillId="3" borderId="3" xfId="15" applyNumberFormat="1" applyFont="1" applyFill="1" applyBorder="1" applyAlignment="1">
      <alignment horizontal="left" vertical="top" wrapText="1"/>
    </xf>
    <xf numFmtId="49" fontId="30" fillId="4" borderId="3" xfId="15" applyNumberFormat="1" applyFont="1" applyFill="1" applyBorder="1" applyAlignment="1">
      <alignment horizontal="left" vertical="top" wrapText="1"/>
    </xf>
    <xf numFmtId="49" fontId="30" fillId="5" borderId="3" xfId="15" applyNumberFormat="1" applyFont="1" applyFill="1" applyBorder="1" applyAlignment="1">
      <alignment horizontal="left" vertical="top" wrapText="1"/>
    </xf>
    <xf numFmtId="49" fontId="25" fillId="0" borderId="3" xfId="15" applyNumberFormat="1" applyFont="1" applyFill="1" applyBorder="1" applyAlignment="1">
      <alignment horizontal="left" vertical="top" wrapText="1"/>
    </xf>
    <xf numFmtId="49" fontId="34" fillId="3" borderId="3" xfId="15" applyNumberFormat="1" applyFont="1" applyFill="1" applyBorder="1" applyAlignment="1">
      <alignment horizontal="left" vertical="top" wrapText="1"/>
    </xf>
    <xf numFmtId="49" fontId="27" fillId="4" borderId="3" xfId="15" applyNumberFormat="1" applyFont="1" applyFill="1" applyBorder="1" applyAlignment="1">
      <alignment horizontal="left" vertical="top" wrapText="1"/>
    </xf>
    <xf numFmtId="49" fontId="27" fillId="5" borderId="3" xfId="15" applyNumberFormat="1" applyFont="1" applyFill="1" applyBorder="1" applyAlignment="1">
      <alignment horizontal="left" vertical="top" wrapText="1"/>
    </xf>
    <xf numFmtId="49" fontId="24" fillId="0" borderId="3" xfId="15" applyNumberFormat="1" applyFont="1" applyBorder="1" applyAlignment="1">
      <alignment horizontal="left" vertical="top" wrapText="1"/>
    </xf>
    <xf numFmtId="49" fontId="40" fillId="0" borderId="3" xfId="15" applyNumberFormat="1" applyFont="1" applyBorder="1" applyAlignment="1">
      <alignment horizontal="left" vertical="top" wrapText="1"/>
    </xf>
    <xf numFmtId="49" fontId="27" fillId="6" borderId="3" xfId="15" applyNumberFormat="1" applyFont="1" applyFill="1" applyBorder="1" applyAlignment="1">
      <alignment horizontal="left" vertical="top" wrapText="1"/>
    </xf>
    <xf numFmtId="49" fontId="27" fillId="2" borderId="3" xfId="15" applyNumberFormat="1" applyFont="1" applyFill="1" applyBorder="1" applyAlignment="1">
      <alignment horizontal="left" vertical="top" wrapText="1"/>
    </xf>
    <xf numFmtId="49" fontId="36" fillId="3" borderId="3" xfId="15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wrapText="1"/>
    </xf>
    <xf numFmtId="0" fontId="0" fillId="0" borderId="13" xfId="0" applyFont="1" applyBorder="1" applyAlignment="1">
      <alignment vertical="center"/>
    </xf>
    <xf numFmtId="0" fontId="30" fillId="3" borderId="3" xfId="0" applyFont="1" applyFill="1" applyBorder="1" applyAlignment="1">
      <alignment vertical="top"/>
    </xf>
    <xf numFmtId="0" fontId="27" fillId="3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49" fontId="27" fillId="0" borderId="3" xfId="15" applyNumberFormat="1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/>
    </xf>
    <xf numFmtId="49" fontId="40" fillId="0" borderId="7" xfId="15" applyNumberFormat="1" applyFont="1" applyBorder="1" applyAlignment="1">
      <alignment horizontal="left" vertical="top" wrapText="1"/>
    </xf>
    <xf numFmtId="49" fontId="25" fillId="0" borderId="3" xfId="15" applyNumberFormat="1" applyFont="1" applyFill="1" applyBorder="1" applyAlignment="1">
      <alignment horizontal="left" vertical="center" wrapText="1"/>
    </xf>
    <xf numFmtId="180" fontId="42" fillId="0" borderId="1" xfId="0" applyNumberFormat="1" applyFont="1" applyFill="1" applyBorder="1" applyAlignment="1">
      <alignment horizontal="right" vertical="center"/>
    </xf>
    <xf numFmtId="180" fontId="42" fillId="0" borderId="14" xfId="0" applyNumberFormat="1" applyFont="1" applyFill="1" applyBorder="1" applyAlignment="1">
      <alignment horizontal="right" vertical="center"/>
    </xf>
    <xf numFmtId="180" fontId="42" fillId="0" borderId="13" xfId="0" applyNumberFormat="1" applyFont="1" applyFill="1" applyBorder="1" applyAlignment="1">
      <alignment horizontal="right" vertical="center"/>
    </xf>
    <xf numFmtId="193" fontId="42" fillId="0" borderId="1" xfId="0" applyNumberFormat="1" applyFont="1" applyFill="1" applyBorder="1" applyAlignment="1">
      <alignment horizontal="right" vertical="center"/>
    </xf>
    <xf numFmtId="180" fontId="42" fillId="0" borderId="11" xfId="0" applyNumberFormat="1" applyFont="1" applyFill="1" applyBorder="1" applyAlignment="1">
      <alignment horizontal="right" vertical="center"/>
    </xf>
    <xf numFmtId="180" fontId="42" fillId="0" borderId="3" xfId="0" applyNumberFormat="1" applyFont="1" applyFill="1" applyBorder="1" applyAlignment="1">
      <alignment horizontal="right" vertical="center"/>
    </xf>
    <xf numFmtId="180" fontId="42" fillId="0" borderId="2" xfId="0" applyNumberFormat="1" applyFont="1" applyFill="1" applyBorder="1" applyAlignment="1">
      <alignment horizontal="right" vertical="center"/>
    </xf>
    <xf numFmtId="180" fontId="42" fillId="0" borderId="1" xfId="0" applyNumberFormat="1" applyFont="1" applyBorder="1" applyAlignment="1">
      <alignment horizontal="right" vertical="center"/>
    </xf>
    <xf numFmtId="178" fontId="42" fillId="0" borderId="1" xfId="0" applyNumberFormat="1" applyFont="1" applyBorder="1" applyAlignment="1">
      <alignment horizontal="right" vertical="center"/>
    </xf>
    <xf numFmtId="178" fontId="42" fillId="0" borderId="2" xfId="0" applyNumberFormat="1" applyFont="1" applyBorder="1" applyAlignment="1">
      <alignment horizontal="right" vertical="center"/>
    </xf>
    <xf numFmtId="180" fontId="42" fillId="0" borderId="14" xfId="0" applyNumberFormat="1" applyFont="1" applyBorder="1" applyAlignment="1">
      <alignment horizontal="right" vertical="center"/>
    </xf>
    <xf numFmtId="180" fontId="42" fillId="0" borderId="13" xfId="0" applyNumberFormat="1" applyFont="1" applyBorder="1" applyAlignment="1">
      <alignment horizontal="right" vertical="center"/>
    </xf>
    <xf numFmtId="193" fontId="42" fillId="0" borderId="1" xfId="0" applyNumberFormat="1" applyFont="1" applyBorder="1" applyAlignment="1">
      <alignment horizontal="right" vertical="center"/>
    </xf>
    <xf numFmtId="180" fontId="42" fillId="0" borderId="11" xfId="0" applyNumberFormat="1" applyFont="1" applyBorder="1" applyAlignment="1">
      <alignment horizontal="right" vertical="center"/>
    </xf>
    <xf numFmtId="180" fontId="43" fillId="3" borderId="1" xfId="0" applyNumberFormat="1" applyFont="1" applyFill="1" applyBorder="1" applyAlignment="1">
      <alignment horizontal="right" vertical="center"/>
    </xf>
    <xf numFmtId="180" fontId="43" fillId="3" borderId="3" xfId="0" applyNumberFormat="1" applyFont="1" applyFill="1" applyBorder="1" applyAlignment="1">
      <alignment horizontal="right" vertical="center"/>
    </xf>
    <xf numFmtId="180" fontId="43" fillId="3" borderId="2" xfId="0" applyNumberFormat="1" applyFont="1" applyFill="1" applyBorder="1" applyAlignment="1">
      <alignment horizontal="right" vertical="center"/>
    </xf>
    <xf numFmtId="180" fontId="43" fillId="4" borderId="1" xfId="0" applyNumberFormat="1" applyFont="1" applyFill="1" applyBorder="1" applyAlignment="1">
      <alignment horizontal="right" vertical="center"/>
    </xf>
    <xf numFmtId="180" fontId="43" fillId="4" borderId="3" xfId="0" applyNumberFormat="1" applyFont="1" applyFill="1" applyBorder="1" applyAlignment="1">
      <alignment horizontal="right" vertical="center"/>
    </xf>
    <xf numFmtId="180" fontId="43" fillId="4" borderId="2" xfId="0" applyNumberFormat="1" applyFont="1" applyFill="1" applyBorder="1" applyAlignment="1">
      <alignment horizontal="right" vertical="center"/>
    </xf>
    <xf numFmtId="180" fontId="43" fillId="5" borderId="1" xfId="0" applyNumberFormat="1" applyFont="1" applyFill="1" applyBorder="1" applyAlignment="1">
      <alignment horizontal="right" vertical="center"/>
    </xf>
    <xf numFmtId="180" fontId="43" fillId="5" borderId="3" xfId="0" applyNumberFormat="1" applyFont="1" applyFill="1" applyBorder="1" applyAlignment="1">
      <alignment horizontal="right" vertical="center"/>
    </xf>
    <xf numFmtId="180" fontId="43" fillId="5" borderId="2" xfId="0" applyNumberFormat="1" applyFont="1" applyFill="1" applyBorder="1" applyAlignment="1">
      <alignment horizontal="right" vertical="center"/>
    </xf>
    <xf numFmtId="195" fontId="42" fillId="0" borderId="1" xfId="0" applyNumberFormat="1" applyFont="1" applyFill="1" applyBorder="1" applyAlignment="1">
      <alignment horizontal="right" vertical="center"/>
    </xf>
    <xf numFmtId="180" fontId="44" fillId="3" borderId="1" xfId="0" applyNumberFormat="1" applyFont="1" applyFill="1" applyBorder="1" applyAlignment="1">
      <alignment horizontal="right" vertical="top"/>
    </xf>
    <xf numFmtId="180" fontId="44" fillId="3" borderId="3" xfId="0" applyNumberFormat="1" applyFont="1" applyFill="1" applyBorder="1" applyAlignment="1">
      <alignment horizontal="right" vertical="top"/>
    </xf>
    <xf numFmtId="180" fontId="44" fillId="3" borderId="2" xfId="0" applyNumberFormat="1" applyFont="1" applyFill="1" applyBorder="1" applyAlignment="1">
      <alignment horizontal="right" vertical="top"/>
    </xf>
    <xf numFmtId="180" fontId="45" fillId="4" borderId="1" xfId="0" applyNumberFormat="1" applyFont="1" applyFill="1" applyBorder="1" applyAlignment="1">
      <alignment horizontal="right" vertical="top"/>
    </xf>
    <xf numFmtId="180" fontId="45" fillId="4" borderId="3" xfId="0" applyNumberFormat="1" applyFont="1" applyFill="1" applyBorder="1" applyAlignment="1">
      <alignment horizontal="right" vertical="top"/>
    </xf>
    <xf numFmtId="180" fontId="45" fillId="4" borderId="2" xfId="0" applyNumberFormat="1" applyFont="1" applyFill="1" applyBorder="1" applyAlignment="1">
      <alignment horizontal="right" vertical="top"/>
    </xf>
    <xf numFmtId="180" fontId="45" fillId="5" borderId="1" xfId="0" applyNumberFormat="1" applyFont="1" applyFill="1" applyBorder="1" applyAlignment="1">
      <alignment horizontal="right" vertical="top"/>
    </xf>
    <xf numFmtId="180" fontId="45" fillId="5" borderId="3" xfId="0" applyNumberFormat="1" applyFont="1" applyFill="1" applyBorder="1" applyAlignment="1">
      <alignment horizontal="right" vertical="top"/>
    </xf>
    <xf numFmtId="180" fontId="45" fillId="5" borderId="2" xfId="0" applyNumberFormat="1" applyFont="1" applyFill="1" applyBorder="1" applyAlignment="1">
      <alignment horizontal="right" vertical="top"/>
    </xf>
    <xf numFmtId="180" fontId="42" fillId="0" borderId="1" xfId="0" applyNumberFormat="1" applyFont="1" applyBorder="1" applyAlignment="1">
      <alignment horizontal="right" vertical="top"/>
    </xf>
    <xf numFmtId="180" fontId="42" fillId="0" borderId="3" xfId="0" applyNumberFormat="1" applyFont="1" applyBorder="1" applyAlignment="1">
      <alignment horizontal="right" vertical="top"/>
    </xf>
    <xf numFmtId="191" fontId="42" fillId="0" borderId="1" xfId="0" applyNumberFormat="1" applyFont="1" applyBorder="1" applyAlignment="1">
      <alignment horizontal="right" vertical="top"/>
    </xf>
    <xf numFmtId="195" fontId="42" fillId="0" borderId="1" xfId="0" applyNumberFormat="1" applyFont="1" applyFill="1" applyBorder="1" applyAlignment="1">
      <alignment horizontal="right" vertical="top"/>
    </xf>
    <xf numFmtId="180" fontId="42" fillId="0" borderId="2" xfId="0" applyNumberFormat="1" applyFont="1" applyBorder="1" applyAlignment="1">
      <alignment horizontal="right" vertical="top"/>
    </xf>
    <xf numFmtId="180" fontId="46" fillId="0" borderId="1" xfId="0" applyNumberFormat="1" applyFont="1" applyBorder="1" applyAlignment="1">
      <alignment horizontal="right" vertical="top"/>
    </xf>
    <xf numFmtId="180" fontId="46" fillId="0" borderId="3" xfId="0" applyNumberFormat="1" applyFont="1" applyBorder="1" applyAlignment="1">
      <alignment horizontal="right" vertical="top"/>
    </xf>
    <xf numFmtId="191" fontId="46" fillId="0" borderId="1" xfId="0" applyNumberFormat="1" applyFont="1" applyBorder="1" applyAlignment="1">
      <alignment horizontal="right" vertical="top"/>
    </xf>
    <xf numFmtId="195" fontId="46" fillId="0" borderId="1" xfId="0" applyNumberFormat="1" applyFont="1" applyFill="1" applyBorder="1" applyAlignment="1">
      <alignment horizontal="right" vertical="top"/>
    </xf>
    <xf numFmtId="180" fontId="46" fillId="0" borderId="2" xfId="0" applyNumberFormat="1" applyFont="1" applyBorder="1" applyAlignment="1">
      <alignment horizontal="right" vertical="top"/>
    </xf>
    <xf numFmtId="180" fontId="46" fillId="0" borderId="1" xfId="0" applyNumberFormat="1" applyFont="1" applyFill="1" applyBorder="1" applyAlignment="1">
      <alignment horizontal="right" vertical="top"/>
    </xf>
    <xf numFmtId="180" fontId="46" fillId="0" borderId="3" xfId="0" applyNumberFormat="1" applyFont="1" applyFill="1" applyBorder="1" applyAlignment="1">
      <alignment horizontal="right" vertical="top"/>
    </xf>
    <xf numFmtId="191" fontId="46" fillId="0" borderId="1" xfId="0" applyNumberFormat="1" applyFont="1" applyFill="1" applyBorder="1" applyAlignment="1">
      <alignment horizontal="right" vertical="top"/>
    </xf>
    <xf numFmtId="180" fontId="46" fillId="0" borderId="2" xfId="0" applyNumberFormat="1" applyFont="1" applyFill="1" applyBorder="1" applyAlignment="1">
      <alignment horizontal="right" vertical="top"/>
    </xf>
    <xf numFmtId="180" fontId="45" fillId="6" borderId="1" xfId="0" applyNumberFormat="1" applyFont="1" applyFill="1" applyBorder="1" applyAlignment="1">
      <alignment horizontal="right" vertical="top"/>
    </xf>
    <xf numFmtId="180" fontId="45" fillId="6" borderId="3" xfId="0" applyNumberFormat="1" applyFont="1" applyFill="1" applyBorder="1" applyAlignment="1">
      <alignment horizontal="right" vertical="top"/>
    </xf>
    <xf numFmtId="180" fontId="45" fillId="6" borderId="2" xfId="0" applyNumberFormat="1" applyFont="1" applyFill="1" applyBorder="1" applyAlignment="1">
      <alignment horizontal="right" vertical="top"/>
    </xf>
    <xf numFmtId="180" fontId="45" fillId="2" borderId="1" xfId="0" applyNumberFormat="1" applyFont="1" applyFill="1" applyBorder="1" applyAlignment="1">
      <alignment horizontal="right" vertical="top"/>
    </xf>
    <xf numFmtId="180" fontId="45" fillId="2" borderId="3" xfId="0" applyNumberFormat="1" applyFont="1" applyFill="1" applyBorder="1" applyAlignment="1">
      <alignment horizontal="right" vertical="top"/>
    </xf>
    <xf numFmtId="180" fontId="45" fillId="2" borderId="2" xfId="0" applyNumberFormat="1" applyFont="1" applyFill="1" applyBorder="1" applyAlignment="1">
      <alignment horizontal="right" vertical="top"/>
    </xf>
    <xf numFmtId="180" fontId="42" fillId="0" borderId="1" xfId="0" applyNumberFormat="1" applyFont="1" applyFill="1" applyBorder="1" applyAlignment="1">
      <alignment horizontal="right" vertical="top"/>
    </xf>
    <xf numFmtId="180" fontId="42" fillId="0" borderId="3" xfId="0" applyNumberFormat="1" applyFont="1" applyFill="1" applyBorder="1" applyAlignment="1">
      <alignment horizontal="right" vertical="top"/>
    </xf>
    <xf numFmtId="180" fontId="42" fillId="0" borderId="2" xfId="0" applyNumberFormat="1" applyFont="1" applyFill="1" applyBorder="1" applyAlignment="1">
      <alignment horizontal="right" vertical="top"/>
    </xf>
    <xf numFmtId="180" fontId="46" fillId="0" borderId="5" xfId="0" applyNumberFormat="1" applyFont="1" applyFill="1" applyBorder="1" applyAlignment="1">
      <alignment horizontal="right" vertical="top"/>
    </xf>
    <xf numFmtId="180" fontId="42" fillId="0" borderId="5" xfId="0" applyNumberFormat="1" applyFont="1" applyFill="1" applyBorder="1" applyAlignment="1">
      <alignment horizontal="right" vertical="top"/>
    </xf>
    <xf numFmtId="180" fontId="46" fillId="0" borderId="7" xfId="0" applyNumberFormat="1" applyFont="1" applyFill="1" applyBorder="1" applyAlignment="1">
      <alignment horizontal="right" vertical="top"/>
    </xf>
    <xf numFmtId="195" fontId="42" fillId="0" borderId="5" xfId="0" applyNumberFormat="1" applyFont="1" applyFill="1" applyBorder="1" applyAlignment="1">
      <alignment horizontal="right" vertical="top"/>
    </xf>
    <xf numFmtId="180" fontId="46" fillId="0" borderId="6" xfId="0" applyNumberFormat="1" applyFont="1" applyFill="1" applyBorder="1" applyAlignment="1">
      <alignment horizontal="right" vertical="top"/>
    </xf>
    <xf numFmtId="191" fontId="42" fillId="0" borderId="1" xfId="0" applyNumberFormat="1" applyFont="1" applyFill="1" applyBorder="1" applyAlignment="1">
      <alignment horizontal="right" vertical="top"/>
    </xf>
    <xf numFmtId="180" fontId="42" fillId="3" borderId="1" xfId="0" applyNumberFormat="1" applyFont="1" applyFill="1" applyBorder="1" applyAlignment="1">
      <alignment horizontal="right" vertical="top"/>
    </xf>
    <xf numFmtId="180" fontId="42" fillId="3" borderId="3" xfId="0" applyNumberFormat="1" applyFont="1" applyFill="1" applyBorder="1" applyAlignment="1">
      <alignment horizontal="right" vertical="top"/>
    </xf>
    <xf numFmtId="180" fontId="42" fillId="3" borderId="2" xfId="0" applyNumberFormat="1" applyFont="1" applyFill="1" applyBorder="1" applyAlignment="1">
      <alignment horizontal="right" vertical="top"/>
    </xf>
    <xf numFmtId="180" fontId="42" fillId="4" borderId="1" xfId="0" applyNumberFormat="1" applyFont="1" applyFill="1" applyBorder="1" applyAlignment="1">
      <alignment horizontal="right" vertical="top"/>
    </xf>
    <xf numFmtId="180" fontId="42" fillId="4" borderId="3" xfId="0" applyNumberFormat="1" applyFont="1" applyFill="1" applyBorder="1" applyAlignment="1">
      <alignment horizontal="right" vertical="top"/>
    </xf>
    <xf numFmtId="180" fontId="42" fillId="4" borderId="2" xfId="0" applyNumberFormat="1" applyFont="1" applyFill="1" applyBorder="1" applyAlignment="1">
      <alignment horizontal="right" vertical="top"/>
    </xf>
    <xf numFmtId="180" fontId="42" fillId="5" borderId="1" xfId="0" applyNumberFormat="1" applyFont="1" applyFill="1" applyBorder="1" applyAlignment="1">
      <alignment horizontal="right" vertical="top"/>
    </xf>
    <xf numFmtId="180" fontId="42" fillId="5" borderId="3" xfId="0" applyNumberFormat="1" applyFont="1" applyFill="1" applyBorder="1" applyAlignment="1">
      <alignment horizontal="right" vertical="top"/>
    </xf>
    <xf numFmtId="180" fontId="42" fillId="5" borderId="2" xfId="0" applyNumberFormat="1" applyFont="1" applyFill="1" applyBorder="1" applyAlignment="1">
      <alignment horizontal="right" vertical="top"/>
    </xf>
    <xf numFmtId="195" fontId="46" fillId="0" borderId="5" xfId="0" applyNumberFormat="1" applyFont="1" applyFill="1" applyBorder="1" applyAlignment="1">
      <alignment horizontal="right" vertical="top"/>
    </xf>
    <xf numFmtId="49" fontId="0" fillId="0" borderId="3" xfId="15" applyNumberFormat="1" applyFont="1" applyBorder="1" applyAlignment="1">
      <alignment horizontal="left" vertical="top" wrapText="1" indent="1"/>
    </xf>
    <xf numFmtId="0" fontId="38" fillId="0" borderId="3" xfId="0" applyFont="1" applyBorder="1" applyAlignment="1">
      <alignment horizontal="left" vertical="top" indent="2"/>
    </xf>
    <xf numFmtId="0" fontId="38" fillId="0" borderId="3" xfId="0" applyFont="1" applyBorder="1" applyAlignment="1">
      <alignment horizontal="left" vertical="top" wrapText="1" indent="2"/>
    </xf>
    <xf numFmtId="0" fontId="0" fillId="0" borderId="7" xfId="0" applyFont="1" applyFill="1" applyBorder="1" applyAlignment="1">
      <alignment horizontal="center" vertical="top"/>
    </xf>
    <xf numFmtId="0" fontId="38" fillId="0" borderId="7" xfId="0" applyFont="1" applyBorder="1" applyAlignment="1">
      <alignment horizontal="left" vertical="top" wrapText="1" indent="2"/>
    </xf>
    <xf numFmtId="180" fontId="45" fillId="0" borderId="1" xfId="0" applyNumberFormat="1" applyFont="1" applyFill="1" applyBorder="1" applyAlignment="1">
      <alignment horizontal="right" vertical="top"/>
    </xf>
    <xf numFmtId="180" fontId="45" fillId="0" borderId="3" xfId="0" applyNumberFormat="1" applyFont="1" applyFill="1" applyBorder="1" applyAlignment="1">
      <alignment horizontal="right" vertical="top"/>
    </xf>
    <xf numFmtId="180" fontId="45" fillId="0" borderId="2" xfId="0" applyNumberFormat="1" applyFont="1" applyFill="1" applyBorder="1" applyAlignment="1">
      <alignment horizontal="right" vertical="top"/>
    </xf>
    <xf numFmtId="0" fontId="46" fillId="0" borderId="5" xfId="0" applyFont="1" applyBorder="1" applyAlignment="1">
      <alignment/>
    </xf>
    <xf numFmtId="0" fontId="46" fillId="0" borderId="7" xfId="0" applyFont="1" applyBorder="1" applyAlignment="1">
      <alignment/>
    </xf>
    <xf numFmtId="0" fontId="46" fillId="0" borderId="6" xfId="0" applyFont="1" applyBorder="1" applyAlignment="1">
      <alignment/>
    </xf>
    <xf numFmtId="180" fontId="46" fillId="2" borderId="1" xfId="0" applyNumberFormat="1" applyFont="1" applyFill="1" applyBorder="1" applyAlignment="1">
      <alignment horizontal="right" vertical="top"/>
    </xf>
    <xf numFmtId="180" fontId="42" fillId="0" borderId="6" xfId="0" applyNumberFormat="1" applyFont="1" applyFill="1" applyBorder="1" applyAlignment="1">
      <alignment horizontal="right" vertical="top"/>
    </xf>
    <xf numFmtId="0" fontId="0" fillId="0" borderId="7" xfId="0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49" fontId="35" fillId="4" borderId="3" xfId="15" applyNumberFormat="1" applyFont="1" applyFill="1" applyBorder="1" applyAlignment="1">
      <alignment horizontal="left" vertical="top" wrapText="1"/>
    </xf>
    <xf numFmtId="180" fontId="44" fillId="4" borderId="1" xfId="0" applyNumberFormat="1" applyFont="1" applyFill="1" applyBorder="1" applyAlignment="1">
      <alignment horizontal="right" vertical="top"/>
    </xf>
    <xf numFmtId="180" fontId="44" fillId="4" borderId="3" xfId="0" applyNumberFormat="1" applyFont="1" applyFill="1" applyBorder="1" applyAlignment="1">
      <alignment horizontal="right" vertical="top"/>
    </xf>
    <xf numFmtId="180" fontId="44" fillId="4" borderId="2" xfId="0" applyNumberFormat="1" applyFont="1" applyFill="1" applyBorder="1" applyAlignment="1">
      <alignment horizontal="right" vertical="top"/>
    </xf>
    <xf numFmtId="49" fontId="35" fillId="5" borderId="3" xfId="15" applyNumberFormat="1" applyFont="1" applyFill="1" applyBorder="1" applyAlignment="1">
      <alignment horizontal="left" vertical="top" wrapText="1"/>
    </xf>
    <xf numFmtId="180" fontId="44" fillId="5" borderId="1" xfId="0" applyNumberFormat="1" applyFont="1" applyFill="1" applyBorder="1" applyAlignment="1">
      <alignment horizontal="right" vertical="top"/>
    </xf>
    <xf numFmtId="180" fontId="44" fillId="5" borderId="3" xfId="0" applyNumberFormat="1" applyFont="1" applyFill="1" applyBorder="1" applyAlignment="1">
      <alignment horizontal="right" vertical="top"/>
    </xf>
    <xf numFmtId="180" fontId="44" fillId="5" borderId="2" xfId="0" applyNumberFormat="1" applyFont="1" applyFill="1" applyBorder="1" applyAlignment="1">
      <alignment horizontal="right" vertical="top"/>
    </xf>
    <xf numFmtId="180" fontId="42" fillId="0" borderId="7" xfId="0" applyNumberFormat="1" applyFont="1" applyFill="1" applyBorder="1" applyAlignment="1">
      <alignment horizontal="right" vertical="top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9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4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23" fillId="0" borderId="12" xfId="0" applyNumberFormat="1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C18" sqref="C18"/>
    </sheetView>
  </sheetViews>
  <sheetFormatPr defaultColWidth="9.00390625" defaultRowHeight="16.5"/>
  <cols>
    <col min="1" max="1" width="3.75390625" style="214" customWidth="1"/>
    <col min="2" max="5" width="2.625" style="214" customWidth="1"/>
    <col min="6" max="6" width="6.125" style="215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413" t="s">
        <v>8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s="8" customFormat="1" ht="25.5" customHeight="1">
      <c r="A2" s="413" t="s">
        <v>142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0" s="8" customFormat="1" ht="25.5" customHeight="1">
      <c r="A3" s="413" t="s">
        <v>6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0" s="3" customFormat="1" ht="16.5" customHeight="1" thickBot="1">
      <c r="A4" s="37"/>
      <c r="B4" s="37"/>
      <c r="C4" s="37"/>
      <c r="D4" s="37"/>
      <c r="E4" s="38"/>
      <c r="F4" s="37"/>
      <c r="G4" s="4"/>
      <c r="H4" s="5" t="s">
        <v>173</v>
      </c>
      <c r="I4" s="6" t="s">
        <v>5</v>
      </c>
      <c r="J4" s="5" t="s">
        <v>1</v>
      </c>
    </row>
    <row r="5" spans="1:10" ht="24" customHeight="1">
      <c r="A5" s="416" t="s">
        <v>0</v>
      </c>
      <c r="B5" s="422" t="s">
        <v>140</v>
      </c>
      <c r="C5" s="423"/>
      <c r="D5" s="423"/>
      <c r="E5" s="423"/>
      <c r="F5" s="424"/>
      <c r="G5" s="414" t="s">
        <v>2</v>
      </c>
      <c r="H5" s="418" t="s">
        <v>7</v>
      </c>
      <c r="I5" s="420" t="s">
        <v>3</v>
      </c>
      <c r="J5" s="414" t="s">
        <v>4</v>
      </c>
    </row>
    <row r="6" spans="1:10" ht="24" customHeight="1">
      <c r="A6" s="417"/>
      <c r="B6" s="425"/>
      <c r="C6" s="426"/>
      <c r="D6" s="426"/>
      <c r="E6" s="426"/>
      <c r="F6" s="427"/>
      <c r="G6" s="415"/>
      <c r="H6" s="419"/>
      <c r="I6" s="421"/>
      <c r="J6" s="415"/>
    </row>
    <row r="7" spans="1:10" s="27" customFormat="1" ht="11.25" customHeight="1">
      <c r="A7" s="209"/>
      <c r="B7" s="405"/>
      <c r="C7" s="406"/>
      <c r="D7" s="406"/>
      <c r="E7" s="406"/>
      <c r="F7" s="407"/>
      <c r="G7" s="21"/>
      <c r="H7" s="16"/>
      <c r="I7" s="21"/>
      <c r="J7" s="18"/>
    </row>
    <row r="8" spans="1:10" s="20" customFormat="1" ht="19.5" customHeight="1">
      <c r="A8" s="210">
        <v>97</v>
      </c>
      <c r="B8" s="408" t="s">
        <v>132</v>
      </c>
      <c r="C8" s="409"/>
      <c r="D8" s="409"/>
      <c r="E8" s="409"/>
      <c r="F8" s="407"/>
      <c r="G8" s="311">
        <v>6073452744</v>
      </c>
      <c r="H8" s="312">
        <f>G8-I8-J8</f>
        <v>387174709</v>
      </c>
      <c r="I8" s="312">
        <v>5000000000</v>
      </c>
      <c r="J8" s="313">
        <f>1073452744-387174709</f>
        <v>686278035</v>
      </c>
    </row>
    <row r="9" spans="1:10" s="20" customFormat="1" ht="19.5" customHeight="1">
      <c r="A9" s="216"/>
      <c r="B9" s="410"/>
      <c r="C9" s="395"/>
      <c r="D9" s="395"/>
      <c r="E9" s="395"/>
      <c r="F9" s="411"/>
      <c r="G9" s="21"/>
      <c r="H9" s="16"/>
      <c r="I9" s="16"/>
      <c r="J9" s="18"/>
    </row>
    <row r="10" spans="1:10" s="20" customFormat="1" ht="19.5" customHeight="1">
      <c r="A10" s="217"/>
      <c r="B10" s="412"/>
      <c r="C10" s="395"/>
      <c r="D10" s="395"/>
      <c r="E10" s="395"/>
      <c r="F10" s="411"/>
      <c r="G10" s="22"/>
      <c r="H10" s="17"/>
      <c r="I10" s="17"/>
      <c r="J10" s="19"/>
    </row>
    <row r="11" spans="1:12" s="20" customFormat="1" ht="19.5" customHeight="1">
      <c r="A11" s="217"/>
      <c r="B11" s="218"/>
      <c r="C11" s="219"/>
      <c r="D11" s="219"/>
      <c r="E11" s="219"/>
      <c r="F11" s="220"/>
      <c r="G11" s="29"/>
      <c r="H11" s="22"/>
      <c r="I11" s="17"/>
      <c r="J11" s="19"/>
      <c r="L11" s="253"/>
    </row>
    <row r="12" spans="1:10" s="20" customFormat="1" ht="19.5" customHeight="1">
      <c r="A12" s="217"/>
      <c r="B12" s="218"/>
      <c r="C12" s="219"/>
      <c r="D12" s="219"/>
      <c r="E12" s="219"/>
      <c r="F12" s="221"/>
      <c r="G12" s="29"/>
      <c r="H12" s="22"/>
      <c r="I12" s="17"/>
      <c r="J12" s="19"/>
    </row>
    <row r="13" spans="1:10" ht="19.5" customHeight="1">
      <c r="A13" s="212"/>
      <c r="B13" s="222"/>
      <c r="C13" s="223"/>
      <c r="D13" s="223"/>
      <c r="E13" s="223"/>
      <c r="F13" s="224"/>
      <c r="G13" s="30"/>
      <c r="H13" s="11"/>
      <c r="I13" s="11"/>
      <c r="J13" s="12"/>
    </row>
    <row r="14" spans="1:10" ht="19.5" customHeight="1">
      <c r="A14" s="212"/>
      <c r="B14" s="222"/>
      <c r="C14" s="223"/>
      <c r="D14" s="223"/>
      <c r="E14" s="223"/>
      <c r="F14" s="225"/>
      <c r="G14" s="30"/>
      <c r="H14" s="11"/>
      <c r="I14" s="11"/>
      <c r="J14" s="12"/>
    </row>
    <row r="15" spans="1:10" ht="19.5" customHeight="1">
      <c r="A15" s="212"/>
      <c r="B15" s="222"/>
      <c r="C15" s="223"/>
      <c r="D15" s="223"/>
      <c r="E15" s="223"/>
      <c r="F15" s="224"/>
      <c r="G15" s="30"/>
      <c r="H15" s="11"/>
      <c r="I15" s="11"/>
      <c r="J15" s="12"/>
    </row>
    <row r="16" spans="1:10" ht="19.5" customHeight="1">
      <c r="A16" s="212"/>
      <c r="B16" s="222"/>
      <c r="C16" s="223"/>
      <c r="D16" s="223"/>
      <c r="E16" s="223"/>
      <c r="F16" s="225"/>
      <c r="G16" s="30"/>
      <c r="H16" s="11"/>
      <c r="I16" s="11"/>
      <c r="J16" s="12"/>
    </row>
    <row r="17" spans="1:10" ht="19.5" customHeight="1">
      <c r="A17" s="212"/>
      <c r="B17" s="222"/>
      <c r="C17" s="223"/>
      <c r="D17" s="223"/>
      <c r="E17" s="223"/>
      <c r="F17" s="224"/>
      <c r="G17" s="30"/>
      <c r="H17" s="11"/>
      <c r="I17" s="11"/>
      <c r="J17" s="12"/>
    </row>
    <row r="18" spans="1:10" ht="19.5" customHeight="1">
      <c r="A18" s="212"/>
      <c r="B18" s="222"/>
      <c r="C18" s="223"/>
      <c r="D18" s="223"/>
      <c r="E18" s="223"/>
      <c r="F18" s="225"/>
      <c r="G18" s="30"/>
      <c r="H18" s="11"/>
      <c r="I18" s="11"/>
      <c r="J18" s="12"/>
    </row>
    <row r="19" spans="1:10" ht="19.5" customHeight="1">
      <c r="A19" s="212"/>
      <c r="B19" s="222"/>
      <c r="C19" s="223"/>
      <c r="D19" s="223"/>
      <c r="E19" s="223"/>
      <c r="F19" s="224"/>
      <c r="G19" s="30"/>
      <c r="H19" s="11"/>
      <c r="I19" s="11"/>
      <c r="J19" s="12"/>
    </row>
    <row r="20" spans="1:10" ht="19.5" customHeight="1">
      <c r="A20" s="212"/>
      <c r="B20" s="222"/>
      <c r="C20" s="223"/>
      <c r="D20" s="223"/>
      <c r="E20" s="223"/>
      <c r="F20" s="225"/>
      <c r="G20" s="30"/>
      <c r="H20" s="11"/>
      <c r="I20" s="11"/>
      <c r="J20" s="12"/>
    </row>
    <row r="21" spans="1:10" ht="19.5" customHeight="1">
      <c r="A21" s="212"/>
      <c r="B21" s="222"/>
      <c r="C21" s="223"/>
      <c r="D21" s="223"/>
      <c r="E21" s="223"/>
      <c r="F21" s="224"/>
      <c r="G21" s="30"/>
      <c r="H21" s="11"/>
      <c r="I21" s="11"/>
      <c r="J21" s="12"/>
    </row>
    <row r="22" spans="1:10" ht="19.5" customHeight="1">
      <c r="A22" s="212"/>
      <c r="B22" s="222"/>
      <c r="C22" s="223"/>
      <c r="D22" s="223"/>
      <c r="E22" s="223"/>
      <c r="F22" s="225"/>
      <c r="G22" s="30"/>
      <c r="H22" s="11"/>
      <c r="I22" s="11"/>
      <c r="J22" s="12"/>
    </row>
    <row r="23" spans="1:10" ht="19.5" customHeight="1">
      <c r="A23" s="212"/>
      <c r="B23" s="222"/>
      <c r="C23" s="223"/>
      <c r="D23" s="223"/>
      <c r="E23" s="223"/>
      <c r="F23" s="224"/>
      <c r="G23" s="30"/>
      <c r="H23" s="11"/>
      <c r="I23" s="11"/>
      <c r="J23" s="12"/>
    </row>
    <row r="24" spans="1:10" ht="19.5" customHeight="1">
      <c r="A24" s="212"/>
      <c r="B24" s="222"/>
      <c r="C24" s="223"/>
      <c r="D24" s="223"/>
      <c r="E24" s="223"/>
      <c r="F24" s="225"/>
      <c r="G24" s="30"/>
      <c r="H24" s="11"/>
      <c r="I24" s="11"/>
      <c r="J24" s="12"/>
    </row>
    <row r="25" spans="1:10" ht="19.5" customHeight="1">
      <c r="A25" s="212"/>
      <c r="B25" s="222"/>
      <c r="C25" s="223"/>
      <c r="D25" s="223"/>
      <c r="E25" s="223"/>
      <c r="F25" s="224"/>
      <c r="G25" s="30"/>
      <c r="H25" s="11"/>
      <c r="I25" s="11"/>
      <c r="J25" s="12"/>
    </row>
    <row r="26" spans="1:10" ht="19.5" customHeight="1">
      <c r="A26" s="212"/>
      <c r="B26" s="222"/>
      <c r="C26" s="223"/>
      <c r="D26" s="223"/>
      <c r="E26" s="223"/>
      <c r="F26" s="225"/>
      <c r="G26" s="30"/>
      <c r="H26" s="11"/>
      <c r="I26" s="11"/>
      <c r="J26" s="12"/>
    </row>
    <row r="27" spans="1:10" ht="19.5" customHeight="1">
      <c r="A27" s="212"/>
      <c r="B27" s="222"/>
      <c r="C27" s="223"/>
      <c r="D27" s="223"/>
      <c r="E27" s="223"/>
      <c r="F27" s="224"/>
      <c r="G27" s="30"/>
      <c r="H27" s="11"/>
      <c r="I27" s="11"/>
      <c r="J27" s="12"/>
    </row>
    <row r="28" spans="1:10" ht="19.5" customHeight="1">
      <c r="A28" s="212"/>
      <c r="B28" s="222"/>
      <c r="C28" s="223"/>
      <c r="D28" s="223"/>
      <c r="E28" s="223"/>
      <c r="F28" s="226"/>
      <c r="G28" s="31"/>
      <c r="H28" s="13"/>
      <c r="I28" s="13"/>
      <c r="J28" s="14"/>
    </row>
    <row r="29" spans="1:10" ht="19.5" customHeight="1">
      <c r="A29" s="204"/>
      <c r="B29" s="227"/>
      <c r="C29" s="195"/>
      <c r="D29" s="195"/>
      <c r="E29" s="195"/>
      <c r="F29" s="224"/>
      <c r="G29" s="30"/>
      <c r="H29" s="11"/>
      <c r="I29" s="11"/>
      <c r="J29" s="12"/>
    </row>
    <row r="30" spans="1:10" ht="19.5" customHeight="1">
      <c r="A30" s="212"/>
      <c r="B30" s="222"/>
      <c r="C30" s="223"/>
      <c r="D30" s="223"/>
      <c r="E30" s="223"/>
      <c r="F30" s="225"/>
      <c r="G30" s="30"/>
      <c r="H30" s="11"/>
      <c r="I30" s="11"/>
      <c r="J30" s="12"/>
    </row>
    <row r="31" spans="1:10" ht="19.5" customHeight="1">
      <c r="A31" s="212"/>
      <c r="B31" s="222"/>
      <c r="C31" s="223"/>
      <c r="D31" s="223"/>
      <c r="E31" s="223"/>
      <c r="F31" s="224"/>
      <c r="G31" s="30"/>
      <c r="H31" s="11"/>
      <c r="I31" s="11"/>
      <c r="J31" s="12"/>
    </row>
    <row r="32" spans="1:10" ht="19.5" customHeight="1">
      <c r="A32" s="212"/>
      <c r="B32" s="222"/>
      <c r="C32" s="223"/>
      <c r="D32" s="223"/>
      <c r="E32" s="223"/>
      <c r="F32" s="225"/>
      <c r="G32" s="30"/>
      <c r="H32" s="11"/>
      <c r="I32" s="11"/>
      <c r="J32" s="12"/>
    </row>
    <row r="33" spans="1:10" ht="19.5" customHeight="1">
      <c r="A33" s="212"/>
      <c r="B33" s="222"/>
      <c r="C33" s="223"/>
      <c r="D33" s="223"/>
      <c r="E33" s="223"/>
      <c r="F33" s="225"/>
      <c r="G33" s="30"/>
      <c r="H33" s="11"/>
      <c r="I33" s="11"/>
      <c r="J33" s="12"/>
    </row>
    <row r="34" spans="1:10" ht="19.5" customHeight="1">
      <c r="A34" s="212"/>
      <c r="B34" s="222"/>
      <c r="C34" s="223"/>
      <c r="D34" s="223"/>
      <c r="E34" s="223"/>
      <c r="F34" s="224"/>
      <c r="G34" s="30"/>
      <c r="H34" s="11"/>
      <c r="I34" s="11"/>
      <c r="J34" s="12"/>
    </row>
    <row r="35" spans="1:10" ht="19.5" customHeight="1">
      <c r="A35" s="212"/>
      <c r="B35" s="222"/>
      <c r="C35" s="223"/>
      <c r="D35" s="223"/>
      <c r="E35" s="223"/>
      <c r="F35" s="224"/>
      <c r="G35" s="30"/>
      <c r="H35" s="11"/>
      <c r="I35" s="11"/>
      <c r="J35" s="12"/>
    </row>
    <row r="36" spans="1:10" ht="19.5" customHeight="1">
      <c r="A36" s="212"/>
      <c r="B36" s="222"/>
      <c r="C36" s="223"/>
      <c r="D36" s="223"/>
      <c r="E36" s="223"/>
      <c r="F36" s="225"/>
      <c r="G36" s="30"/>
      <c r="H36" s="11"/>
      <c r="I36" s="11"/>
      <c r="J36" s="12"/>
    </row>
    <row r="37" spans="1:10" s="24" customFormat="1" ht="30.75" customHeight="1" thickBot="1">
      <c r="A37" s="213"/>
      <c r="B37" s="228"/>
      <c r="C37" s="229"/>
      <c r="D37" s="229"/>
      <c r="E37" s="229"/>
      <c r="F37" s="230"/>
      <c r="G37" s="32"/>
      <c r="H37" s="25"/>
      <c r="I37" s="25"/>
      <c r="J37" s="26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pane xSplit="6" ySplit="6" topLeftCell="G1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17" sqref="M17"/>
    </sheetView>
  </sheetViews>
  <sheetFormatPr defaultColWidth="9.00390625" defaultRowHeight="16.5"/>
  <cols>
    <col min="1" max="1" width="3.00390625" style="239" customWidth="1"/>
    <col min="2" max="5" width="2.625" style="239" customWidth="1"/>
    <col min="6" max="6" width="20.625" style="153" customWidth="1"/>
    <col min="7" max="8" width="15.125" style="129" customWidth="1"/>
    <col min="9" max="10" width="13.375" style="129" customWidth="1"/>
    <col min="11" max="11" width="14.75390625" style="129" customWidth="1"/>
    <col min="12" max="12" width="15.125" style="129" customWidth="1"/>
    <col min="13" max="15" width="14.75390625" style="129" customWidth="1"/>
    <col min="16" max="16" width="14.875" style="129" customWidth="1"/>
    <col min="17" max="16384" width="9.00390625" style="129" customWidth="1"/>
  </cols>
  <sheetData>
    <row r="1" spans="1:11" s="120" customFormat="1" ht="15.75" customHeight="1">
      <c r="A1" s="207"/>
      <c r="B1" s="208"/>
      <c r="C1" s="208"/>
      <c r="D1" s="208"/>
      <c r="E1" s="208"/>
      <c r="F1" s="117"/>
      <c r="G1" s="117"/>
      <c r="H1" s="117"/>
      <c r="I1" s="117"/>
      <c r="J1" s="118" t="s">
        <v>91</v>
      </c>
      <c r="K1" s="119" t="s">
        <v>17</v>
      </c>
    </row>
    <row r="2" spans="1:11" s="123" customFormat="1" ht="25.5" customHeight="1">
      <c r="A2" s="207"/>
      <c r="B2" s="207"/>
      <c r="C2" s="207"/>
      <c r="D2" s="207"/>
      <c r="E2" s="207"/>
      <c r="F2" s="36"/>
      <c r="G2" s="36"/>
      <c r="H2" s="36"/>
      <c r="I2" s="36"/>
      <c r="J2" s="121" t="s">
        <v>15</v>
      </c>
      <c r="K2" s="35" t="s">
        <v>143</v>
      </c>
    </row>
    <row r="3" spans="1:11" s="123" customFormat="1" ht="25.5" customHeight="1">
      <c r="A3" s="207"/>
      <c r="B3" s="207"/>
      <c r="C3" s="207"/>
      <c r="D3" s="207"/>
      <c r="E3" s="207"/>
      <c r="F3" s="36"/>
      <c r="G3" s="36"/>
      <c r="H3" s="124"/>
      <c r="J3" s="121" t="s">
        <v>96</v>
      </c>
      <c r="K3" s="122" t="s">
        <v>97</v>
      </c>
    </row>
    <row r="4" spans="1:16" s="125" customFormat="1" ht="16.5" customHeight="1" thickBot="1">
      <c r="A4" s="428" t="s">
        <v>93</v>
      </c>
      <c r="B4" s="428"/>
      <c r="C4" s="428"/>
      <c r="D4" s="428"/>
      <c r="E4" s="428"/>
      <c r="G4" s="126"/>
      <c r="H4" s="126"/>
      <c r="I4" s="126"/>
      <c r="J4" s="127" t="s">
        <v>92</v>
      </c>
      <c r="K4" s="128" t="s">
        <v>174</v>
      </c>
      <c r="P4" s="127" t="s">
        <v>1</v>
      </c>
    </row>
    <row r="5" spans="1:16" ht="24" customHeight="1">
      <c r="A5" s="429" t="s">
        <v>0</v>
      </c>
      <c r="B5" s="433" t="s">
        <v>136</v>
      </c>
      <c r="C5" s="434"/>
      <c r="D5" s="434"/>
      <c r="E5" s="434"/>
      <c r="F5" s="435"/>
      <c r="G5" s="431" t="s">
        <v>2</v>
      </c>
      <c r="H5" s="436"/>
      <c r="I5" s="431" t="s">
        <v>24</v>
      </c>
      <c r="J5" s="436"/>
      <c r="K5" s="432" t="s">
        <v>3</v>
      </c>
      <c r="L5" s="436"/>
      <c r="M5" s="431" t="s">
        <v>9</v>
      </c>
      <c r="N5" s="436"/>
      <c r="O5" s="431" t="s">
        <v>4</v>
      </c>
      <c r="P5" s="432"/>
    </row>
    <row r="6" spans="1:16" ht="24" customHeight="1">
      <c r="A6" s="430"/>
      <c r="B6" s="232" t="s">
        <v>10</v>
      </c>
      <c r="C6" s="232" t="s">
        <v>11</v>
      </c>
      <c r="D6" s="232" t="s">
        <v>12</v>
      </c>
      <c r="E6" s="232" t="s">
        <v>13</v>
      </c>
      <c r="F6" s="42" t="s">
        <v>135</v>
      </c>
      <c r="G6" s="130" t="s">
        <v>98</v>
      </c>
      <c r="H6" s="130" t="s">
        <v>14</v>
      </c>
      <c r="I6" s="130" t="s">
        <v>98</v>
      </c>
      <c r="J6" s="131" t="s">
        <v>14</v>
      </c>
      <c r="K6" s="132" t="s">
        <v>98</v>
      </c>
      <c r="L6" s="130" t="s">
        <v>14</v>
      </c>
      <c r="M6" s="130" t="s">
        <v>98</v>
      </c>
      <c r="N6" s="130" t="s">
        <v>14</v>
      </c>
      <c r="O6" s="130" t="s">
        <v>98</v>
      </c>
      <c r="P6" s="133" t="s">
        <v>14</v>
      </c>
    </row>
    <row r="7" spans="1:16" s="135" customFormat="1" ht="23.25" customHeight="1">
      <c r="A7" s="233">
        <v>97</v>
      </c>
      <c r="B7" s="234"/>
      <c r="C7" s="235"/>
      <c r="D7" s="235"/>
      <c r="E7" s="235"/>
      <c r="F7" s="231" t="s">
        <v>137</v>
      </c>
      <c r="G7" s="304">
        <f>SUM(G8:G14)</f>
        <v>3664569222</v>
      </c>
      <c r="H7" s="304">
        <f>SUM(H8:H14)</f>
        <v>4530016199</v>
      </c>
      <c r="I7" s="304">
        <f>SUM(I8:I14)</f>
        <v>20489512</v>
      </c>
      <c r="J7" s="305">
        <f>SUM(J8:J14)</f>
        <v>366685197</v>
      </c>
      <c r="K7" s="306">
        <f>SUM(K8:K14)</f>
        <v>2940854701</v>
      </c>
      <c r="L7" s="304">
        <f>SUM(L8:L14)</f>
        <v>3184247207</v>
      </c>
      <c r="M7" s="304">
        <f>SUM(M8:M14)</f>
        <v>41929436</v>
      </c>
      <c r="N7" s="307">
        <f>SUM(N8:N14)</f>
        <v>-41929436</v>
      </c>
      <c r="O7" s="304">
        <f>SUM(O8:O14)</f>
        <v>745154445</v>
      </c>
      <c r="P7" s="308">
        <f>SUM(P8:P14)</f>
        <v>937154359</v>
      </c>
    </row>
    <row r="8" spans="1:16" s="138" customFormat="1" ht="23.25" customHeight="1">
      <c r="A8" s="211"/>
      <c r="B8" s="236">
        <v>1</v>
      </c>
      <c r="C8" s="237"/>
      <c r="D8" s="237"/>
      <c r="E8" s="237"/>
      <c r="F8" s="140" t="s">
        <v>127</v>
      </c>
      <c r="G8" s="304">
        <f>'歲出總經'!G8+'歲出總資'!G8</f>
        <v>444652147</v>
      </c>
      <c r="H8" s="304">
        <f>'歲出總經'!H8+'歲出總資'!H8</f>
        <v>674764244</v>
      </c>
      <c r="I8" s="304">
        <f>'歲出總經'!I8+'歲出總資'!I8</f>
        <v>488092</v>
      </c>
      <c r="J8" s="304">
        <f>'歲出總經'!J8+'歲出總資'!J8</f>
        <v>18559464</v>
      </c>
      <c r="K8" s="309">
        <f>'歲出總經'!K8+'歲出總資'!K8</f>
        <v>444164055</v>
      </c>
      <c r="L8" s="304">
        <f>'歲出總經'!L8+'歲出總資'!L8</f>
        <v>588217605</v>
      </c>
      <c r="M8" s="304">
        <f>'歲出總經'!M8+'歲出總資'!M8</f>
        <v>41929436</v>
      </c>
      <c r="N8" s="307">
        <f>'歲出總經'!N8+'歲出總資'!N8</f>
        <v>-41929436</v>
      </c>
      <c r="O8" s="304">
        <f>'歲出總經'!O8+'歲出總資'!O8</f>
        <v>41929436</v>
      </c>
      <c r="P8" s="310">
        <f>'歲出總經'!P8+'歲出總資'!P8</f>
        <v>26057739</v>
      </c>
    </row>
    <row r="9" spans="1:16" s="138" customFormat="1" ht="23.25" customHeight="1">
      <c r="A9" s="211"/>
      <c r="B9" s="236">
        <v>2</v>
      </c>
      <c r="C9" s="237"/>
      <c r="D9" s="237"/>
      <c r="E9" s="237"/>
      <c r="F9" s="140" t="s">
        <v>128</v>
      </c>
      <c r="G9" s="304">
        <f>'歲出總經'!G9+'歲出總資'!G9</f>
        <v>0</v>
      </c>
      <c r="H9" s="304">
        <f>'歲出總經'!H9+'歲出總資'!H9</f>
        <v>302286410</v>
      </c>
      <c r="I9" s="304">
        <f>'歲出總經'!I9+'歲出總資'!I9</f>
        <v>0</v>
      </c>
      <c r="J9" s="304">
        <f>'歲出總經'!J9+'歲出總資'!J9</f>
        <v>9418417</v>
      </c>
      <c r="K9" s="309">
        <f>'歲出總經'!K9+'歲出總資'!K9</f>
        <v>0</v>
      </c>
      <c r="L9" s="304">
        <f>'歲出總經'!L9+'歲出總資'!L9</f>
        <v>287071993</v>
      </c>
      <c r="M9" s="304">
        <f>'歲出總經'!M9+'歲出總資'!M9</f>
        <v>0</v>
      </c>
      <c r="N9" s="307">
        <f>'歲出總經'!N9+'歲出總資'!N9</f>
        <v>0</v>
      </c>
      <c r="O9" s="304">
        <f>'歲出總經'!O9+'歲出總資'!O9</f>
        <v>0</v>
      </c>
      <c r="P9" s="310">
        <f>'歲出總經'!P9+'歲出總資'!P9</f>
        <v>5796000</v>
      </c>
    </row>
    <row r="10" spans="1:16" s="138" customFormat="1" ht="23.25" customHeight="1">
      <c r="A10" s="211"/>
      <c r="B10" s="236">
        <v>3</v>
      </c>
      <c r="C10" s="237"/>
      <c r="D10" s="237"/>
      <c r="E10" s="237"/>
      <c r="F10" s="140" t="s">
        <v>129</v>
      </c>
      <c r="G10" s="304">
        <f>'歲出總經'!G10+'歲出總資'!G10</f>
        <v>2262141721</v>
      </c>
      <c r="H10" s="304">
        <f>'歲出總經'!H10+'歲出總資'!H10</f>
        <v>424089723</v>
      </c>
      <c r="I10" s="304">
        <f>'歲出總經'!I10+'歲出總資'!I10</f>
        <v>0</v>
      </c>
      <c r="J10" s="304">
        <f>'歲出總經'!J10+'歲出總資'!J10</f>
        <v>3671670</v>
      </c>
      <c r="K10" s="309">
        <f>'歲出總經'!K10+'歲出總資'!K10</f>
        <v>1935513525</v>
      </c>
      <c r="L10" s="304">
        <f>'歲出總經'!L10+'歲出總資'!L10</f>
        <v>412418053</v>
      </c>
      <c r="M10" s="304">
        <f>'歲出總經'!M10+'歲出總資'!M10</f>
        <v>0</v>
      </c>
      <c r="N10" s="307">
        <f>'歲出總經'!N10+'歲出總資'!N10</f>
        <v>0</v>
      </c>
      <c r="O10" s="304">
        <f>'歲出總經'!O10+'歲出總資'!O10</f>
        <v>326628196</v>
      </c>
      <c r="P10" s="310">
        <f>'歲出總經'!P10+'歲出總資'!P10</f>
        <v>8000000</v>
      </c>
    </row>
    <row r="11" spans="1:16" s="139" customFormat="1" ht="23.25" customHeight="1">
      <c r="A11" s="211"/>
      <c r="B11" s="236">
        <v>4</v>
      </c>
      <c r="C11" s="237"/>
      <c r="D11" s="237"/>
      <c r="E11" s="237"/>
      <c r="F11" s="140" t="s">
        <v>130</v>
      </c>
      <c r="G11" s="304">
        <f>'歲出總經'!G11+'歲出總資'!G11</f>
        <v>128495656</v>
      </c>
      <c r="H11" s="304">
        <f>'歲出總經'!H11+'歲出總資'!H11</f>
        <v>328202230</v>
      </c>
      <c r="I11" s="304">
        <f>'歲出總經'!I11+'歲出總資'!I11</f>
        <v>20001420</v>
      </c>
      <c r="J11" s="304">
        <f>'歲出總經'!J11+'歲出總資'!J11</f>
        <v>2610414</v>
      </c>
      <c r="K11" s="309">
        <f>'歲出總經'!K11+'歲出總資'!K11</f>
        <v>89643011</v>
      </c>
      <c r="L11" s="304">
        <f>'歲出總經'!L11+'歲出總資'!L11</f>
        <v>83065679</v>
      </c>
      <c r="M11" s="304">
        <f>'歲出總經'!M11+'歲出總資'!M11</f>
        <v>0</v>
      </c>
      <c r="N11" s="307">
        <f>'歲出總經'!N11+'歲出總資'!N11</f>
        <v>0</v>
      </c>
      <c r="O11" s="304">
        <f>'歲出總經'!O11+'歲出總資'!O11</f>
        <v>18851225</v>
      </c>
      <c r="P11" s="310">
        <f>'歲出總經'!P11+'歲出總資'!P11</f>
        <v>242526137</v>
      </c>
    </row>
    <row r="12" spans="1:16" s="139" customFormat="1" ht="23.25" customHeight="1">
      <c r="A12" s="211"/>
      <c r="B12" s="236">
        <v>5</v>
      </c>
      <c r="C12" s="237"/>
      <c r="D12" s="237"/>
      <c r="E12" s="238"/>
      <c r="F12" s="140" t="s">
        <v>131</v>
      </c>
      <c r="G12" s="304">
        <f>'歲出總資'!G12</f>
        <v>829279698</v>
      </c>
      <c r="H12" s="304">
        <f>'歲出總資'!H12</f>
        <v>2700957203</v>
      </c>
      <c r="I12" s="304">
        <f>'歲出總資'!I12</f>
        <v>0</v>
      </c>
      <c r="J12" s="304">
        <f>'歲出總資'!J12</f>
        <v>240708843</v>
      </c>
      <c r="K12" s="309">
        <f>'歲出總資'!K12</f>
        <v>471534110</v>
      </c>
      <c r="L12" s="304">
        <f>'歲出總資'!L12</f>
        <v>1805473877</v>
      </c>
      <c r="M12" s="304">
        <f>'歲出總資'!M12</f>
        <v>0</v>
      </c>
      <c r="N12" s="307">
        <f>'歲出總資'!N12</f>
        <v>0</v>
      </c>
      <c r="O12" s="304">
        <f>'歲出總資'!O12</f>
        <v>357745588</v>
      </c>
      <c r="P12" s="310">
        <f>'歲出總資'!P12</f>
        <v>654774483</v>
      </c>
    </row>
    <row r="13" spans="1:16" s="141" customFormat="1" ht="23.25" customHeight="1">
      <c r="A13" s="211"/>
      <c r="B13" s="236">
        <v>7</v>
      </c>
      <c r="C13" s="237"/>
      <c r="D13" s="237"/>
      <c r="E13" s="237"/>
      <c r="F13" s="140" t="s">
        <v>150</v>
      </c>
      <c r="G13" s="304">
        <f>'歲出總資'!G13</f>
        <v>0</v>
      </c>
      <c r="H13" s="304">
        <f>'歲出總資'!H13</f>
        <v>91036389</v>
      </c>
      <c r="I13" s="304">
        <f>'歲出總資'!I13</f>
        <v>0</v>
      </c>
      <c r="J13" s="304">
        <f>'歲出總資'!J13</f>
        <v>91036389</v>
      </c>
      <c r="K13" s="309">
        <f>'歲出總資'!K13</f>
        <v>0</v>
      </c>
      <c r="L13" s="304">
        <f>'歲出總資'!L13</f>
        <v>0</v>
      </c>
      <c r="M13" s="304">
        <f>'歲出總資'!M13</f>
        <v>0</v>
      </c>
      <c r="N13" s="307">
        <f>'歲出總資'!N13</f>
        <v>0</v>
      </c>
      <c r="O13" s="304">
        <f>'歲出總資'!O13</f>
        <v>0</v>
      </c>
      <c r="P13" s="310">
        <f>'歲出總資'!P13</f>
        <v>0</v>
      </c>
    </row>
    <row r="14" spans="1:16" s="141" customFormat="1" ht="23.25" customHeight="1">
      <c r="A14" s="211"/>
      <c r="B14" s="236">
        <v>10</v>
      </c>
      <c r="C14" s="237"/>
      <c r="D14" s="237"/>
      <c r="E14" s="237"/>
      <c r="F14" s="140" t="s">
        <v>153</v>
      </c>
      <c r="G14" s="304">
        <f>'歲出總資'!G14</f>
        <v>0</v>
      </c>
      <c r="H14" s="304">
        <f>'歲出總資'!H14</f>
        <v>8680000</v>
      </c>
      <c r="I14" s="304">
        <f>'歲出總資'!I14</f>
        <v>0</v>
      </c>
      <c r="J14" s="304">
        <f>'歲出總資'!J14</f>
        <v>680000</v>
      </c>
      <c r="K14" s="309">
        <f>'歲出總資'!K14</f>
        <v>0</v>
      </c>
      <c r="L14" s="304">
        <f>'歲出總資'!L14</f>
        <v>8000000</v>
      </c>
      <c r="M14" s="304">
        <f>'歲出總資'!M14</f>
        <v>0</v>
      </c>
      <c r="N14" s="307">
        <f>'歲出總資'!N14</f>
        <v>0</v>
      </c>
      <c r="O14" s="304">
        <f>'歲出總資'!O14</f>
        <v>0</v>
      </c>
      <c r="P14" s="310">
        <f>'歲出總資'!P14</f>
        <v>0</v>
      </c>
    </row>
    <row r="15" spans="1:16" s="141" customFormat="1" ht="23.25" customHeight="1">
      <c r="A15" s="211"/>
      <c r="B15" s="236"/>
      <c r="C15" s="237"/>
      <c r="D15" s="237"/>
      <c r="E15" s="237"/>
      <c r="F15" s="140"/>
      <c r="G15" s="134"/>
      <c r="H15" s="134"/>
      <c r="I15" s="134"/>
      <c r="J15" s="134"/>
      <c r="K15" s="136"/>
      <c r="L15" s="134"/>
      <c r="M15" s="134"/>
      <c r="N15" s="134"/>
      <c r="O15" s="134"/>
      <c r="P15" s="137"/>
    </row>
    <row r="16" spans="1:16" s="141" customFormat="1" ht="23.25" customHeight="1">
      <c r="A16" s="211"/>
      <c r="B16" s="236"/>
      <c r="C16" s="237"/>
      <c r="D16" s="237"/>
      <c r="E16" s="237"/>
      <c r="F16" s="140"/>
      <c r="G16" s="134"/>
      <c r="H16" s="134"/>
      <c r="I16" s="134"/>
      <c r="J16" s="134"/>
      <c r="K16" s="136"/>
      <c r="L16" s="134"/>
      <c r="M16" s="134"/>
      <c r="N16" s="134"/>
      <c r="O16" s="134"/>
      <c r="P16" s="137"/>
    </row>
    <row r="17" spans="1:16" s="141" customFormat="1" ht="23.25" customHeight="1">
      <c r="A17" s="211"/>
      <c r="B17" s="236"/>
      <c r="C17" s="237"/>
      <c r="D17" s="237"/>
      <c r="E17" s="237"/>
      <c r="F17" s="140"/>
      <c r="G17" s="134"/>
      <c r="H17" s="134"/>
      <c r="I17" s="134"/>
      <c r="J17" s="134"/>
      <c r="K17" s="136"/>
      <c r="L17" s="134"/>
      <c r="M17" s="134"/>
      <c r="N17" s="134"/>
      <c r="O17" s="134"/>
      <c r="P17" s="137"/>
    </row>
    <row r="18" spans="1:16" s="141" customFormat="1" ht="23.25" customHeight="1">
      <c r="A18" s="211"/>
      <c r="B18" s="236"/>
      <c r="C18" s="237"/>
      <c r="D18" s="237"/>
      <c r="E18" s="237"/>
      <c r="F18" s="140"/>
      <c r="G18" s="134"/>
      <c r="H18" s="134"/>
      <c r="I18" s="134"/>
      <c r="J18" s="134"/>
      <c r="K18" s="136"/>
      <c r="L18" s="134"/>
      <c r="M18" s="134"/>
      <c r="N18" s="134"/>
      <c r="O18" s="134"/>
      <c r="P18" s="137"/>
    </row>
    <row r="19" spans="1:16" s="141" customFormat="1" ht="23.25" customHeight="1">
      <c r="A19" s="211"/>
      <c r="B19" s="236"/>
      <c r="C19" s="237"/>
      <c r="D19" s="237"/>
      <c r="E19" s="237"/>
      <c r="F19" s="142"/>
      <c r="G19" s="134"/>
      <c r="H19" s="134"/>
      <c r="I19" s="134"/>
      <c r="J19" s="134"/>
      <c r="K19" s="136"/>
      <c r="L19" s="134"/>
      <c r="M19" s="134"/>
      <c r="N19" s="134"/>
      <c r="O19" s="134"/>
      <c r="P19" s="137"/>
    </row>
    <row r="20" spans="1:16" s="147" customFormat="1" ht="23.25" customHeight="1">
      <c r="A20" s="211"/>
      <c r="B20" s="236"/>
      <c r="C20" s="237"/>
      <c r="D20" s="237"/>
      <c r="E20" s="237"/>
      <c r="F20" s="143"/>
      <c r="G20" s="144"/>
      <c r="H20" s="144"/>
      <c r="I20" s="144"/>
      <c r="J20" s="144"/>
      <c r="K20" s="145"/>
      <c r="L20" s="144"/>
      <c r="M20" s="144"/>
      <c r="N20" s="144"/>
      <c r="O20" s="144"/>
      <c r="P20" s="146"/>
    </row>
    <row r="21" spans="1:16" s="141" customFormat="1" ht="23.25" customHeight="1">
      <c r="A21" s="211"/>
      <c r="B21" s="236"/>
      <c r="C21" s="237"/>
      <c r="D21" s="237"/>
      <c r="E21" s="237"/>
      <c r="F21" s="142"/>
      <c r="G21" s="134"/>
      <c r="H21" s="134"/>
      <c r="I21" s="134"/>
      <c r="J21" s="134"/>
      <c r="K21" s="136"/>
      <c r="L21" s="134"/>
      <c r="M21" s="134"/>
      <c r="N21" s="134"/>
      <c r="O21" s="134"/>
      <c r="P21" s="137"/>
    </row>
    <row r="22" spans="1:16" s="147" customFormat="1" ht="23.25" customHeight="1">
      <c r="A22" s="211"/>
      <c r="B22" s="236"/>
      <c r="C22" s="237"/>
      <c r="D22" s="237"/>
      <c r="E22" s="237"/>
      <c r="F22" s="143"/>
      <c r="G22" s="144"/>
      <c r="H22" s="144"/>
      <c r="I22" s="144"/>
      <c r="J22" s="144"/>
      <c r="K22" s="145"/>
      <c r="L22" s="144"/>
      <c r="M22" s="144"/>
      <c r="N22" s="144"/>
      <c r="O22" s="144"/>
      <c r="P22" s="146"/>
    </row>
    <row r="23" spans="1:16" s="147" customFormat="1" ht="23.25" customHeight="1">
      <c r="A23" s="211"/>
      <c r="B23" s="236"/>
      <c r="C23" s="237"/>
      <c r="D23" s="237"/>
      <c r="E23" s="237"/>
      <c r="F23" s="143"/>
      <c r="G23" s="144"/>
      <c r="H23" s="144"/>
      <c r="I23" s="144"/>
      <c r="J23" s="144"/>
      <c r="K23" s="145"/>
      <c r="L23" s="144"/>
      <c r="M23" s="144"/>
      <c r="N23" s="144"/>
      <c r="O23" s="144"/>
      <c r="P23" s="146"/>
    </row>
    <row r="24" spans="1:16" s="141" customFormat="1" ht="23.25" customHeight="1">
      <c r="A24" s="211"/>
      <c r="B24" s="236"/>
      <c r="C24" s="237"/>
      <c r="D24" s="237"/>
      <c r="E24" s="237"/>
      <c r="F24" s="142"/>
      <c r="G24" s="134"/>
      <c r="H24" s="134"/>
      <c r="I24" s="134"/>
      <c r="J24" s="134"/>
      <c r="K24" s="136"/>
      <c r="L24" s="134"/>
      <c r="M24" s="134"/>
      <c r="N24" s="134"/>
      <c r="O24" s="134"/>
      <c r="P24" s="137"/>
    </row>
    <row r="25" spans="1:16" s="141" customFormat="1" ht="23.25" customHeight="1">
      <c r="A25" s="211"/>
      <c r="B25" s="236"/>
      <c r="C25" s="237"/>
      <c r="D25" s="237"/>
      <c r="E25" s="237"/>
      <c r="F25" s="140"/>
      <c r="G25" s="134"/>
      <c r="H25" s="134"/>
      <c r="I25" s="134"/>
      <c r="J25" s="134"/>
      <c r="K25" s="136"/>
      <c r="L25" s="134"/>
      <c r="M25" s="134"/>
      <c r="N25" s="134"/>
      <c r="O25" s="134"/>
      <c r="P25" s="137"/>
    </row>
    <row r="26" spans="1:16" s="141" customFormat="1" ht="23.25" customHeight="1">
      <c r="A26" s="211"/>
      <c r="B26" s="236"/>
      <c r="C26" s="237"/>
      <c r="D26" s="237"/>
      <c r="E26" s="237"/>
      <c r="F26" s="142"/>
      <c r="G26" s="134"/>
      <c r="H26" s="134"/>
      <c r="I26" s="134"/>
      <c r="J26" s="134"/>
      <c r="K26" s="136"/>
      <c r="L26" s="134"/>
      <c r="M26" s="134"/>
      <c r="N26" s="134"/>
      <c r="O26" s="134"/>
      <c r="P26" s="137"/>
    </row>
    <row r="27" spans="1:16" s="147" customFormat="1" ht="23.25" customHeight="1">
      <c r="A27" s="211"/>
      <c r="B27" s="236"/>
      <c r="C27" s="237"/>
      <c r="D27" s="237"/>
      <c r="E27" s="237"/>
      <c r="F27" s="143"/>
      <c r="G27" s="144"/>
      <c r="H27" s="144"/>
      <c r="I27" s="144"/>
      <c r="J27" s="144"/>
      <c r="K27" s="145"/>
      <c r="L27" s="144"/>
      <c r="M27" s="144"/>
      <c r="N27" s="144"/>
      <c r="O27" s="144"/>
      <c r="P27" s="146"/>
    </row>
    <row r="28" spans="1:16" s="147" customFormat="1" ht="23.25" customHeight="1">
      <c r="A28" s="211"/>
      <c r="B28" s="236"/>
      <c r="C28" s="237"/>
      <c r="D28" s="237"/>
      <c r="E28" s="237"/>
      <c r="F28" s="143"/>
      <c r="G28" s="144"/>
      <c r="H28" s="144"/>
      <c r="I28" s="144"/>
      <c r="J28" s="144"/>
      <c r="K28" s="145"/>
      <c r="L28" s="144"/>
      <c r="M28" s="144"/>
      <c r="N28" s="144"/>
      <c r="O28" s="144"/>
      <c r="P28" s="146"/>
    </row>
    <row r="29" spans="1:16" s="148" customFormat="1" ht="23.25" customHeight="1">
      <c r="A29" s="239"/>
      <c r="B29" s="237"/>
      <c r="C29" s="237"/>
      <c r="D29" s="237"/>
      <c r="E29" s="237"/>
      <c r="F29" s="142"/>
      <c r="G29" s="134"/>
      <c r="H29" s="134"/>
      <c r="I29" s="134"/>
      <c r="J29" s="134"/>
      <c r="K29" s="136"/>
      <c r="L29" s="134"/>
      <c r="M29" s="134"/>
      <c r="N29" s="134"/>
      <c r="O29" s="134"/>
      <c r="P29" s="137"/>
    </row>
    <row r="30" spans="1:16" s="148" customFormat="1" ht="23.25" customHeight="1">
      <c r="A30" s="239"/>
      <c r="B30" s="237"/>
      <c r="C30" s="237"/>
      <c r="D30" s="237"/>
      <c r="E30" s="237"/>
      <c r="F30" s="142"/>
      <c r="G30" s="134"/>
      <c r="H30" s="134"/>
      <c r="I30" s="134"/>
      <c r="J30" s="134"/>
      <c r="K30" s="136"/>
      <c r="L30" s="134"/>
      <c r="M30" s="134"/>
      <c r="N30" s="134"/>
      <c r="O30" s="134"/>
      <c r="P30" s="137"/>
    </row>
    <row r="31" spans="1:16" s="148" customFormat="1" ht="23.25" customHeight="1">
      <c r="A31" s="239"/>
      <c r="B31" s="237"/>
      <c r="C31" s="237"/>
      <c r="D31" s="237"/>
      <c r="E31" s="237"/>
      <c r="F31" s="140"/>
      <c r="G31" s="134"/>
      <c r="H31" s="134"/>
      <c r="I31" s="134"/>
      <c r="J31" s="134"/>
      <c r="K31" s="136"/>
      <c r="L31" s="134"/>
      <c r="M31" s="134"/>
      <c r="N31" s="134"/>
      <c r="O31" s="134"/>
      <c r="P31" s="137"/>
    </row>
    <row r="32" spans="1:16" s="148" customFormat="1" ht="23.25" customHeight="1">
      <c r="A32" s="239"/>
      <c r="B32" s="237"/>
      <c r="C32" s="237"/>
      <c r="D32" s="237"/>
      <c r="E32" s="237"/>
      <c r="F32" s="142"/>
      <c r="G32" s="134"/>
      <c r="H32" s="134"/>
      <c r="I32" s="134"/>
      <c r="J32" s="134"/>
      <c r="K32" s="136"/>
      <c r="L32" s="134"/>
      <c r="M32" s="134"/>
      <c r="N32" s="134"/>
      <c r="O32" s="134"/>
      <c r="P32" s="137"/>
    </row>
    <row r="33" spans="1:16" s="125" customFormat="1" ht="24" customHeight="1" thickBot="1">
      <c r="A33" s="240"/>
      <c r="B33" s="241"/>
      <c r="C33" s="241"/>
      <c r="D33" s="242"/>
      <c r="E33" s="241"/>
      <c r="F33" s="149"/>
      <c r="G33" s="150"/>
      <c r="H33" s="150"/>
      <c r="I33" s="150"/>
      <c r="J33" s="150"/>
      <c r="K33" s="151"/>
      <c r="L33" s="150"/>
      <c r="M33" s="150"/>
      <c r="N33" s="150"/>
      <c r="O33" s="150"/>
      <c r="P33" s="152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1" sqref="G21"/>
    </sheetView>
  </sheetViews>
  <sheetFormatPr defaultColWidth="9.00390625" defaultRowHeight="16.5"/>
  <cols>
    <col min="1" max="1" width="3.00390625" style="239" customWidth="1"/>
    <col min="2" max="5" width="2.625" style="239" customWidth="1"/>
    <col min="6" max="6" width="20.625" style="153" customWidth="1"/>
    <col min="7" max="8" width="14.875" style="129" customWidth="1"/>
    <col min="9" max="10" width="13.75390625" style="129" customWidth="1"/>
    <col min="11" max="16" width="14.75390625" style="129" customWidth="1"/>
    <col min="17" max="16384" width="9.00390625" style="129" customWidth="1"/>
  </cols>
  <sheetData>
    <row r="1" spans="1:11" s="120" customFormat="1" ht="15.75" customHeight="1">
      <c r="A1" s="207"/>
      <c r="B1" s="208"/>
      <c r="C1" s="208"/>
      <c r="D1" s="208"/>
      <c r="E1" s="208"/>
      <c r="F1" s="117"/>
      <c r="G1" s="117"/>
      <c r="H1" s="117"/>
      <c r="I1" s="117"/>
      <c r="J1" s="118" t="s">
        <v>91</v>
      </c>
      <c r="K1" s="119" t="s">
        <v>17</v>
      </c>
    </row>
    <row r="2" spans="1:11" s="123" customFormat="1" ht="25.5" customHeight="1">
      <c r="A2" s="207"/>
      <c r="B2" s="207"/>
      <c r="C2" s="207"/>
      <c r="D2" s="207"/>
      <c r="E2" s="207"/>
      <c r="F2" s="36"/>
      <c r="G2" s="36"/>
      <c r="H2" s="36"/>
      <c r="I2" s="36"/>
      <c r="J2" s="121" t="s">
        <v>15</v>
      </c>
      <c r="K2" s="35" t="s">
        <v>143</v>
      </c>
    </row>
    <row r="3" spans="1:11" s="123" customFormat="1" ht="25.5" customHeight="1">
      <c r="A3" s="207"/>
      <c r="B3" s="207"/>
      <c r="C3" s="207"/>
      <c r="D3" s="207"/>
      <c r="E3" s="207"/>
      <c r="F3" s="36"/>
      <c r="G3" s="36"/>
      <c r="H3" s="124"/>
      <c r="J3" s="121" t="s">
        <v>96</v>
      </c>
      <c r="K3" s="122" t="s">
        <v>97</v>
      </c>
    </row>
    <row r="4" spans="1:16" s="125" customFormat="1" ht="16.5" customHeight="1" thickBot="1">
      <c r="A4" s="428" t="s">
        <v>94</v>
      </c>
      <c r="B4" s="428"/>
      <c r="C4" s="428"/>
      <c r="D4" s="428"/>
      <c r="E4" s="428"/>
      <c r="G4" s="126"/>
      <c r="H4" s="126"/>
      <c r="I4" s="126"/>
      <c r="J4" s="127" t="s">
        <v>92</v>
      </c>
      <c r="K4" s="128" t="s">
        <v>174</v>
      </c>
      <c r="P4" s="127" t="s">
        <v>1</v>
      </c>
    </row>
    <row r="5" spans="1:16" ht="24" customHeight="1">
      <c r="A5" s="429" t="s">
        <v>0</v>
      </c>
      <c r="B5" s="433" t="s">
        <v>136</v>
      </c>
      <c r="C5" s="434"/>
      <c r="D5" s="434"/>
      <c r="E5" s="434"/>
      <c r="F5" s="435"/>
      <c r="G5" s="431" t="s">
        <v>2</v>
      </c>
      <c r="H5" s="436"/>
      <c r="I5" s="431" t="s">
        <v>24</v>
      </c>
      <c r="J5" s="436"/>
      <c r="K5" s="432" t="s">
        <v>3</v>
      </c>
      <c r="L5" s="436"/>
      <c r="M5" s="431" t="s">
        <v>9</v>
      </c>
      <c r="N5" s="436"/>
      <c r="O5" s="431" t="s">
        <v>4</v>
      </c>
      <c r="P5" s="432"/>
    </row>
    <row r="6" spans="1:16" ht="24" customHeight="1">
      <c r="A6" s="430"/>
      <c r="B6" s="232" t="s">
        <v>10</v>
      </c>
      <c r="C6" s="232" t="s">
        <v>11</v>
      </c>
      <c r="D6" s="232" t="s">
        <v>12</v>
      </c>
      <c r="E6" s="232" t="s">
        <v>13</v>
      </c>
      <c r="F6" s="42" t="s">
        <v>135</v>
      </c>
      <c r="G6" s="130" t="s">
        <v>98</v>
      </c>
      <c r="H6" s="130" t="s">
        <v>14</v>
      </c>
      <c r="I6" s="130" t="s">
        <v>98</v>
      </c>
      <c r="J6" s="131" t="s">
        <v>14</v>
      </c>
      <c r="K6" s="132" t="s">
        <v>98</v>
      </c>
      <c r="L6" s="130" t="s">
        <v>14</v>
      </c>
      <c r="M6" s="130" t="s">
        <v>98</v>
      </c>
      <c r="N6" s="130" t="s">
        <v>14</v>
      </c>
      <c r="O6" s="130" t="s">
        <v>98</v>
      </c>
      <c r="P6" s="133" t="s">
        <v>14</v>
      </c>
    </row>
    <row r="7" spans="1:16" s="135" customFormat="1" ht="23.25" customHeight="1">
      <c r="A7" s="233">
        <v>97</v>
      </c>
      <c r="B7" s="234"/>
      <c r="C7" s="235"/>
      <c r="D7" s="235"/>
      <c r="E7" s="235"/>
      <c r="F7" s="231" t="s">
        <v>133</v>
      </c>
      <c r="G7" s="304">
        <f>SUM(G8:G11)</f>
        <v>378999562</v>
      </c>
      <c r="H7" s="304">
        <f>SUM(H8:H11)</f>
        <v>40265398</v>
      </c>
      <c r="I7" s="304">
        <f>SUM(I8:I11)</f>
        <v>0</v>
      </c>
      <c r="J7" s="305">
        <f>SUM(J8:J11)</f>
        <v>2485195</v>
      </c>
      <c r="K7" s="306">
        <f>SUM(K8:K11)</f>
        <v>378999562</v>
      </c>
      <c r="L7" s="304">
        <f>SUM(L8:L11)</f>
        <v>23333203</v>
      </c>
      <c r="M7" s="304">
        <f>SUM(M8:M11)</f>
        <v>0</v>
      </c>
      <c r="N7" s="307">
        <f>SUM(N8:N11)</f>
        <v>0</v>
      </c>
      <c r="O7" s="304">
        <f>SUM(O8:O11)</f>
        <v>0</v>
      </c>
      <c r="P7" s="308">
        <f>SUM(P8:P11)</f>
        <v>14447000</v>
      </c>
    </row>
    <row r="8" spans="1:16" s="138" customFormat="1" ht="23.25" customHeight="1">
      <c r="A8" s="211"/>
      <c r="B8" s="236">
        <v>1</v>
      </c>
      <c r="C8" s="237"/>
      <c r="D8" s="237"/>
      <c r="E8" s="237"/>
      <c r="F8" s="140" t="s">
        <v>127</v>
      </c>
      <c r="G8" s="304">
        <f>'歲出明細'!G13</f>
        <v>378968000</v>
      </c>
      <c r="H8" s="304">
        <f>'歲出明細'!H13</f>
        <v>3390175</v>
      </c>
      <c r="I8" s="304">
        <f>'歲出明細'!I13</f>
        <v>0</v>
      </c>
      <c r="J8" s="304">
        <f>'歲出明細'!J13</f>
        <v>2396225</v>
      </c>
      <c r="K8" s="309">
        <f>'歲出明細'!K13</f>
        <v>378968000</v>
      </c>
      <c r="L8" s="304">
        <f>'歲出明細'!L13</f>
        <v>342950</v>
      </c>
      <c r="M8" s="304">
        <f>'歲出明細'!M13</f>
        <v>0</v>
      </c>
      <c r="N8" s="307">
        <f>'歲出明細'!N13</f>
        <v>0</v>
      </c>
      <c r="O8" s="304">
        <f>'歲出明細'!O13</f>
        <v>0</v>
      </c>
      <c r="P8" s="310">
        <f>'歲出明細'!P13</f>
        <v>651000</v>
      </c>
    </row>
    <row r="9" spans="1:16" s="138" customFormat="1" ht="23.25" customHeight="1">
      <c r="A9" s="211"/>
      <c r="B9" s="236">
        <v>2</v>
      </c>
      <c r="C9" s="237"/>
      <c r="D9" s="237"/>
      <c r="E9" s="237"/>
      <c r="F9" s="140" t="s">
        <v>128</v>
      </c>
      <c r="G9" s="304">
        <f>'歲出明細'!G48</f>
        <v>0</v>
      </c>
      <c r="H9" s="304">
        <f>'歲出明細'!H48</f>
        <v>14950500</v>
      </c>
      <c r="I9" s="304">
        <f>'歲出明細'!I48</f>
        <v>0</v>
      </c>
      <c r="J9" s="304">
        <f>'歲出明細'!J48</f>
        <v>0</v>
      </c>
      <c r="K9" s="309">
        <f>'歲出明細'!K48</f>
        <v>0</v>
      </c>
      <c r="L9" s="304">
        <f>'歲出明細'!L48</f>
        <v>9154500</v>
      </c>
      <c r="M9" s="304">
        <f>'歲出明細'!M48</f>
        <v>0</v>
      </c>
      <c r="N9" s="307">
        <f>'歲出明細'!N48</f>
        <v>0</v>
      </c>
      <c r="O9" s="304">
        <f>'歲出明細'!O48</f>
        <v>0</v>
      </c>
      <c r="P9" s="310">
        <f>'歲出明細'!P48</f>
        <v>5796000</v>
      </c>
    </row>
    <row r="10" spans="1:16" s="138" customFormat="1" ht="23.25" customHeight="1">
      <c r="A10" s="211"/>
      <c r="B10" s="236">
        <v>3</v>
      </c>
      <c r="C10" s="237"/>
      <c r="D10" s="237"/>
      <c r="E10" s="237"/>
      <c r="F10" s="140" t="s">
        <v>129</v>
      </c>
      <c r="G10" s="304">
        <f>'歲出明細'!G67</f>
        <v>31562</v>
      </c>
      <c r="H10" s="304">
        <f>'歲出明細'!H67</f>
        <v>19324723</v>
      </c>
      <c r="I10" s="304">
        <f>'歲出明細'!I67</f>
        <v>0</v>
      </c>
      <c r="J10" s="304">
        <f>'歲出明細'!J67</f>
        <v>87670</v>
      </c>
      <c r="K10" s="309">
        <f>'歲出明細'!K67</f>
        <v>31562</v>
      </c>
      <c r="L10" s="304">
        <f>'歲出明細'!L67</f>
        <v>11237053</v>
      </c>
      <c r="M10" s="304">
        <f>'歲出明細'!M67</f>
        <v>0</v>
      </c>
      <c r="N10" s="307">
        <f>'歲出明細'!N67</f>
        <v>0</v>
      </c>
      <c r="O10" s="304">
        <f>'歲出明細'!O67</f>
        <v>0</v>
      </c>
      <c r="P10" s="310">
        <f>'歲出明細'!P67</f>
        <v>8000000</v>
      </c>
    </row>
    <row r="11" spans="1:16" s="139" customFormat="1" ht="23.25" customHeight="1">
      <c r="A11" s="211"/>
      <c r="B11" s="236">
        <v>4</v>
      </c>
      <c r="C11" s="237"/>
      <c r="D11" s="237"/>
      <c r="E11" s="237"/>
      <c r="F11" s="140" t="s">
        <v>130</v>
      </c>
      <c r="G11" s="304">
        <f>'歲出明細'!G80</f>
        <v>0</v>
      </c>
      <c r="H11" s="304">
        <f>'歲出明細'!H80</f>
        <v>2600000</v>
      </c>
      <c r="I11" s="304">
        <f>'歲出明細'!I80</f>
        <v>0</v>
      </c>
      <c r="J11" s="304">
        <f>'歲出明細'!J80</f>
        <v>1300</v>
      </c>
      <c r="K11" s="309">
        <f>'歲出明細'!K80</f>
        <v>0</v>
      </c>
      <c r="L11" s="304">
        <f>'歲出明細'!L80</f>
        <v>2598700</v>
      </c>
      <c r="M11" s="304">
        <f>'歲出明細'!M80</f>
        <v>0</v>
      </c>
      <c r="N11" s="307">
        <f>'歲出明細'!N80</f>
        <v>0</v>
      </c>
      <c r="O11" s="304">
        <f>'歲出明細'!O80</f>
        <v>0</v>
      </c>
      <c r="P11" s="310">
        <f>'歲出明細'!P80</f>
        <v>0</v>
      </c>
    </row>
    <row r="12" spans="1:16" s="141" customFormat="1" ht="23.25" customHeight="1">
      <c r="A12" s="211"/>
      <c r="B12" s="236"/>
      <c r="C12" s="237"/>
      <c r="D12" s="237"/>
      <c r="E12" s="237"/>
      <c r="F12" s="142"/>
      <c r="G12" s="304"/>
      <c r="H12" s="304"/>
      <c r="I12" s="304"/>
      <c r="J12" s="304"/>
      <c r="K12" s="309"/>
      <c r="L12" s="304"/>
      <c r="M12" s="304"/>
      <c r="N12" s="304"/>
      <c r="O12" s="304"/>
      <c r="P12" s="310"/>
    </row>
    <row r="13" spans="1:16" s="141" customFormat="1" ht="23.25" customHeight="1">
      <c r="A13" s="211"/>
      <c r="B13" s="236"/>
      <c r="C13" s="237"/>
      <c r="D13" s="237"/>
      <c r="E13" s="237"/>
      <c r="F13" s="142"/>
      <c r="G13" s="304"/>
      <c r="H13" s="304"/>
      <c r="I13" s="304"/>
      <c r="J13" s="304"/>
      <c r="K13" s="309"/>
      <c r="L13" s="304"/>
      <c r="M13" s="304"/>
      <c r="N13" s="304"/>
      <c r="O13" s="304"/>
      <c r="P13" s="310"/>
    </row>
    <row r="14" spans="1:16" s="141" customFormat="1" ht="23.25" customHeight="1">
      <c r="A14" s="211"/>
      <c r="B14" s="236"/>
      <c r="C14" s="237"/>
      <c r="D14" s="237"/>
      <c r="E14" s="237"/>
      <c r="F14" s="142"/>
      <c r="G14" s="304"/>
      <c r="H14" s="304"/>
      <c r="I14" s="304"/>
      <c r="J14" s="304"/>
      <c r="K14" s="309"/>
      <c r="L14" s="304"/>
      <c r="M14" s="304"/>
      <c r="N14" s="304"/>
      <c r="O14" s="304"/>
      <c r="P14" s="310"/>
    </row>
    <row r="15" spans="1:16" s="147" customFormat="1" ht="23.25" customHeight="1">
      <c r="A15" s="211"/>
      <c r="B15" s="236"/>
      <c r="C15" s="237"/>
      <c r="D15" s="237"/>
      <c r="E15" s="237"/>
      <c r="F15" s="143"/>
      <c r="G15" s="144"/>
      <c r="H15" s="144"/>
      <c r="I15" s="144"/>
      <c r="J15" s="144"/>
      <c r="K15" s="145"/>
      <c r="L15" s="144"/>
      <c r="M15" s="144"/>
      <c r="N15" s="144"/>
      <c r="O15" s="144"/>
      <c r="P15" s="146"/>
    </row>
    <row r="16" spans="1:16" s="141" customFormat="1" ht="23.25" customHeight="1">
      <c r="A16" s="211"/>
      <c r="B16" s="236"/>
      <c r="C16" s="237"/>
      <c r="D16" s="237"/>
      <c r="E16" s="237"/>
      <c r="F16" s="142"/>
      <c r="G16" s="134"/>
      <c r="H16" s="134"/>
      <c r="I16" s="134"/>
      <c r="J16" s="134"/>
      <c r="K16" s="136"/>
      <c r="L16" s="134"/>
      <c r="M16" s="134"/>
      <c r="N16" s="134"/>
      <c r="O16" s="134"/>
      <c r="P16" s="137"/>
    </row>
    <row r="17" spans="1:16" s="147" customFormat="1" ht="23.25" customHeight="1">
      <c r="A17" s="211"/>
      <c r="B17" s="236"/>
      <c r="C17" s="237"/>
      <c r="D17" s="237"/>
      <c r="E17" s="237"/>
      <c r="F17" s="143"/>
      <c r="G17" s="144"/>
      <c r="H17" s="144"/>
      <c r="I17" s="144"/>
      <c r="J17" s="144"/>
      <c r="K17" s="145"/>
      <c r="L17" s="144"/>
      <c r="M17" s="144"/>
      <c r="N17" s="144"/>
      <c r="O17" s="144"/>
      <c r="P17" s="146"/>
    </row>
    <row r="18" spans="1:16" s="147" customFormat="1" ht="23.25" customHeight="1">
      <c r="A18" s="211"/>
      <c r="B18" s="236"/>
      <c r="C18" s="237"/>
      <c r="D18" s="237"/>
      <c r="E18" s="237"/>
      <c r="F18" s="143"/>
      <c r="G18" s="144"/>
      <c r="H18" s="144"/>
      <c r="I18" s="144"/>
      <c r="J18" s="144"/>
      <c r="K18" s="145"/>
      <c r="L18" s="144"/>
      <c r="M18" s="144"/>
      <c r="N18" s="144"/>
      <c r="O18" s="144"/>
      <c r="P18" s="146"/>
    </row>
    <row r="19" spans="1:16" s="147" customFormat="1" ht="23.25" customHeight="1">
      <c r="A19" s="211"/>
      <c r="B19" s="236"/>
      <c r="C19" s="237"/>
      <c r="D19" s="237"/>
      <c r="E19" s="237"/>
      <c r="F19" s="143"/>
      <c r="G19" s="144"/>
      <c r="H19" s="144"/>
      <c r="I19" s="144"/>
      <c r="J19" s="144"/>
      <c r="K19" s="145"/>
      <c r="L19" s="144"/>
      <c r="M19" s="144"/>
      <c r="N19" s="144"/>
      <c r="O19" s="144"/>
      <c r="P19" s="146"/>
    </row>
    <row r="20" spans="1:16" s="147" customFormat="1" ht="23.25" customHeight="1">
      <c r="A20" s="211"/>
      <c r="B20" s="236"/>
      <c r="C20" s="237"/>
      <c r="D20" s="237"/>
      <c r="E20" s="237"/>
      <c r="F20" s="143"/>
      <c r="G20" s="144"/>
      <c r="H20" s="144"/>
      <c r="I20" s="144"/>
      <c r="J20" s="144"/>
      <c r="K20" s="145"/>
      <c r="L20" s="144"/>
      <c r="M20" s="144"/>
      <c r="N20" s="144"/>
      <c r="O20" s="144"/>
      <c r="P20" s="146"/>
    </row>
    <row r="21" spans="1:16" s="141" customFormat="1" ht="23.25" customHeight="1">
      <c r="A21" s="211"/>
      <c r="B21" s="236"/>
      <c r="C21" s="237"/>
      <c r="D21" s="237"/>
      <c r="E21" s="237"/>
      <c r="F21" s="142"/>
      <c r="G21" s="134"/>
      <c r="H21" s="134"/>
      <c r="I21" s="134"/>
      <c r="J21" s="134"/>
      <c r="K21" s="136"/>
      <c r="L21" s="134"/>
      <c r="M21" s="134"/>
      <c r="N21" s="134"/>
      <c r="O21" s="134"/>
      <c r="P21" s="137"/>
    </row>
    <row r="22" spans="1:16" s="141" customFormat="1" ht="23.25" customHeight="1">
      <c r="A22" s="211"/>
      <c r="B22" s="236"/>
      <c r="C22" s="237"/>
      <c r="D22" s="237"/>
      <c r="E22" s="237"/>
      <c r="F22" s="140"/>
      <c r="G22" s="134"/>
      <c r="H22" s="134"/>
      <c r="I22" s="134"/>
      <c r="J22" s="134"/>
      <c r="K22" s="136"/>
      <c r="L22" s="134"/>
      <c r="M22" s="134"/>
      <c r="N22" s="134"/>
      <c r="O22" s="134"/>
      <c r="P22" s="137"/>
    </row>
    <row r="23" spans="1:16" s="141" customFormat="1" ht="23.25" customHeight="1">
      <c r="A23" s="211"/>
      <c r="B23" s="236"/>
      <c r="C23" s="237"/>
      <c r="D23" s="237"/>
      <c r="E23" s="237"/>
      <c r="F23" s="142"/>
      <c r="G23" s="134"/>
      <c r="H23" s="134"/>
      <c r="I23" s="134"/>
      <c r="J23" s="134"/>
      <c r="K23" s="136"/>
      <c r="L23" s="134"/>
      <c r="M23" s="134"/>
      <c r="N23" s="134"/>
      <c r="O23" s="134"/>
      <c r="P23" s="137"/>
    </row>
    <row r="24" spans="1:16" s="147" customFormat="1" ht="23.25" customHeight="1">
      <c r="A24" s="211"/>
      <c r="B24" s="236"/>
      <c r="C24" s="237"/>
      <c r="D24" s="237"/>
      <c r="E24" s="237"/>
      <c r="F24" s="143"/>
      <c r="G24" s="144"/>
      <c r="H24" s="144"/>
      <c r="I24" s="144"/>
      <c r="J24" s="144"/>
      <c r="K24" s="145"/>
      <c r="L24" s="144"/>
      <c r="M24" s="144"/>
      <c r="N24" s="144"/>
      <c r="O24" s="144"/>
      <c r="P24" s="146"/>
    </row>
    <row r="25" spans="1:16" s="147" customFormat="1" ht="23.25" customHeight="1">
      <c r="A25" s="211"/>
      <c r="B25" s="236"/>
      <c r="C25" s="237"/>
      <c r="D25" s="237"/>
      <c r="E25" s="237"/>
      <c r="F25" s="143"/>
      <c r="G25" s="144"/>
      <c r="H25" s="144"/>
      <c r="I25" s="144"/>
      <c r="J25" s="144"/>
      <c r="K25" s="145"/>
      <c r="L25" s="144"/>
      <c r="M25" s="144"/>
      <c r="N25" s="144"/>
      <c r="O25" s="144"/>
      <c r="P25" s="146"/>
    </row>
    <row r="26" spans="1:16" s="148" customFormat="1" ht="23.25" customHeight="1">
      <c r="A26" s="239"/>
      <c r="B26" s="237"/>
      <c r="C26" s="237"/>
      <c r="D26" s="237"/>
      <c r="E26" s="237"/>
      <c r="F26" s="142"/>
      <c r="G26" s="134"/>
      <c r="H26" s="134"/>
      <c r="I26" s="134"/>
      <c r="J26" s="134"/>
      <c r="K26" s="136"/>
      <c r="L26" s="134"/>
      <c r="M26" s="134"/>
      <c r="N26" s="134"/>
      <c r="O26" s="134"/>
      <c r="P26" s="137"/>
    </row>
    <row r="27" spans="1:16" s="148" customFormat="1" ht="23.25" customHeight="1">
      <c r="A27" s="239"/>
      <c r="B27" s="237"/>
      <c r="C27" s="237"/>
      <c r="D27" s="237"/>
      <c r="E27" s="237"/>
      <c r="F27" s="142"/>
      <c r="G27" s="134"/>
      <c r="H27" s="134"/>
      <c r="I27" s="134"/>
      <c r="J27" s="134"/>
      <c r="K27" s="136"/>
      <c r="L27" s="134"/>
      <c r="M27" s="134"/>
      <c r="N27" s="134"/>
      <c r="O27" s="134"/>
      <c r="P27" s="137"/>
    </row>
    <row r="28" spans="1:16" s="148" customFormat="1" ht="23.25" customHeight="1">
      <c r="A28" s="239"/>
      <c r="B28" s="237"/>
      <c r="C28" s="237"/>
      <c r="D28" s="237"/>
      <c r="E28" s="237"/>
      <c r="F28" s="142"/>
      <c r="G28" s="134"/>
      <c r="H28" s="134"/>
      <c r="I28" s="134"/>
      <c r="J28" s="134"/>
      <c r="K28" s="136"/>
      <c r="L28" s="134"/>
      <c r="M28" s="134"/>
      <c r="N28" s="134"/>
      <c r="O28" s="134"/>
      <c r="P28" s="137"/>
    </row>
    <row r="29" spans="1:16" s="148" customFormat="1" ht="23.25" customHeight="1">
      <c r="A29" s="239"/>
      <c r="B29" s="237"/>
      <c r="C29" s="237"/>
      <c r="D29" s="237"/>
      <c r="E29" s="237"/>
      <c r="F29" s="142"/>
      <c r="G29" s="134"/>
      <c r="H29" s="134"/>
      <c r="I29" s="134"/>
      <c r="J29" s="134"/>
      <c r="K29" s="136"/>
      <c r="L29" s="134"/>
      <c r="M29" s="134"/>
      <c r="N29" s="134"/>
      <c r="O29" s="134"/>
      <c r="P29" s="137"/>
    </row>
    <row r="30" spans="1:16" s="148" customFormat="1" ht="23.25" customHeight="1">
      <c r="A30" s="239"/>
      <c r="B30" s="237"/>
      <c r="C30" s="237"/>
      <c r="D30" s="237"/>
      <c r="E30" s="237"/>
      <c r="F30" s="142"/>
      <c r="G30" s="134"/>
      <c r="H30" s="134"/>
      <c r="I30" s="134"/>
      <c r="J30" s="134"/>
      <c r="K30" s="136"/>
      <c r="L30" s="134"/>
      <c r="M30" s="134"/>
      <c r="N30" s="134"/>
      <c r="O30" s="134"/>
      <c r="P30" s="137"/>
    </row>
    <row r="31" spans="1:16" s="148" customFormat="1" ht="23.25" customHeight="1">
      <c r="A31" s="239"/>
      <c r="B31" s="237"/>
      <c r="C31" s="237"/>
      <c r="D31" s="237"/>
      <c r="E31" s="237"/>
      <c r="F31" s="142"/>
      <c r="G31" s="134"/>
      <c r="H31" s="134"/>
      <c r="I31" s="134"/>
      <c r="J31" s="134"/>
      <c r="K31" s="136"/>
      <c r="L31" s="134"/>
      <c r="M31" s="134"/>
      <c r="N31" s="134"/>
      <c r="O31" s="134"/>
      <c r="P31" s="137"/>
    </row>
    <row r="32" spans="1:16" s="148" customFormat="1" ht="23.25" customHeight="1">
      <c r="A32" s="239"/>
      <c r="B32" s="237"/>
      <c r="C32" s="237"/>
      <c r="D32" s="237"/>
      <c r="E32" s="237"/>
      <c r="F32" s="142"/>
      <c r="G32" s="134"/>
      <c r="H32" s="134"/>
      <c r="I32" s="134"/>
      <c r="J32" s="134"/>
      <c r="K32" s="136"/>
      <c r="L32" s="134"/>
      <c r="M32" s="134"/>
      <c r="N32" s="134"/>
      <c r="O32" s="134"/>
      <c r="P32" s="137"/>
    </row>
    <row r="33" spans="1:16" s="148" customFormat="1" ht="16.5" customHeight="1">
      <c r="A33" s="239"/>
      <c r="B33" s="237"/>
      <c r="C33" s="237"/>
      <c r="D33" s="237"/>
      <c r="E33" s="237"/>
      <c r="F33" s="140"/>
      <c r="G33" s="134"/>
      <c r="H33" s="134"/>
      <c r="I33" s="134"/>
      <c r="J33" s="134"/>
      <c r="K33" s="136"/>
      <c r="L33" s="134"/>
      <c r="M33" s="134"/>
      <c r="N33" s="134"/>
      <c r="O33" s="134"/>
      <c r="P33" s="137"/>
    </row>
    <row r="34" spans="1:16" s="125" customFormat="1" ht="7.5" customHeight="1" thickBot="1">
      <c r="A34" s="240"/>
      <c r="B34" s="241"/>
      <c r="C34" s="241"/>
      <c r="D34" s="242"/>
      <c r="E34" s="241"/>
      <c r="F34" s="149"/>
      <c r="G34" s="150"/>
      <c r="H34" s="150"/>
      <c r="I34" s="150"/>
      <c r="J34" s="150"/>
      <c r="K34" s="151"/>
      <c r="L34" s="150"/>
      <c r="M34" s="150"/>
      <c r="N34" s="150"/>
      <c r="O34" s="150"/>
      <c r="P34" s="152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7" sqref="G7"/>
    </sheetView>
  </sheetViews>
  <sheetFormatPr defaultColWidth="9.00390625" defaultRowHeight="16.5"/>
  <cols>
    <col min="1" max="1" width="2.875" style="239" customWidth="1"/>
    <col min="2" max="2" width="2.75390625" style="239" customWidth="1"/>
    <col min="3" max="5" width="2.625" style="239" customWidth="1"/>
    <col min="6" max="6" width="20.625" style="153" customWidth="1"/>
    <col min="7" max="8" width="14.625" style="129" customWidth="1"/>
    <col min="9" max="10" width="13.875" style="129" customWidth="1"/>
    <col min="11" max="11" width="14.75390625" style="129" customWidth="1"/>
    <col min="12" max="12" width="15.125" style="129" customWidth="1"/>
    <col min="13" max="16" width="14.75390625" style="129" customWidth="1"/>
    <col min="17" max="17" width="9.00390625" style="129" hidden="1" customWidth="1"/>
    <col min="18" max="16384" width="9.00390625" style="129" customWidth="1"/>
  </cols>
  <sheetData>
    <row r="1" spans="1:11" s="120" customFormat="1" ht="15.75" customHeight="1">
      <c r="A1" s="207"/>
      <c r="B1" s="208"/>
      <c r="C1" s="208"/>
      <c r="D1" s="208"/>
      <c r="E1" s="208"/>
      <c r="F1" s="117"/>
      <c r="G1" s="117"/>
      <c r="H1" s="117"/>
      <c r="I1" s="117"/>
      <c r="J1" s="118" t="s">
        <v>91</v>
      </c>
      <c r="K1" s="119" t="s">
        <v>17</v>
      </c>
    </row>
    <row r="2" spans="1:11" s="123" customFormat="1" ht="25.5" customHeight="1">
      <c r="A2" s="207"/>
      <c r="B2" s="207"/>
      <c r="C2" s="207"/>
      <c r="D2" s="207"/>
      <c r="E2" s="207"/>
      <c r="F2" s="36"/>
      <c r="G2" s="36"/>
      <c r="H2" s="36"/>
      <c r="I2" s="36"/>
      <c r="J2" s="121" t="s">
        <v>15</v>
      </c>
      <c r="K2" s="35" t="s">
        <v>143</v>
      </c>
    </row>
    <row r="3" spans="1:11" s="123" customFormat="1" ht="25.5" customHeight="1">
      <c r="A3" s="207"/>
      <c r="B3" s="207"/>
      <c r="C3" s="207"/>
      <c r="D3" s="207"/>
      <c r="E3" s="207"/>
      <c r="F3" s="36"/>
      <c r="G3" s="36"/>
      <c r="H3" s="124"/>
      <c r="J3" s="121" t="s">
        <v>96</v>
      </c>
      <c r="K3" s="122" t="s">
        <v>97</v>
      </c>
    </row>
    <row r="4" spans="1:16" s="125" customFormat="1" ht="16.5" customHeight="1" thickBot="1">
      <c r="A4" s="428" t="s">
        <v>141</v>
      </c>
      <c r="B4" s="428"/>
      <c r="C4" s="428"/>
      <c r="D4" s="428"/>
      <c r="E4" s="428"/>
      <c r="G4" s="126"/>
      <c r="J4" s="154" t="s">
        <v>95</v>
      </c>
      <c r="K4" s="128" t="s">
        <v>174</v>
      </c>
      <c r="P4" s="127" t="s">
        <v>1</v>
      </c>
    </row>
    <row r="5" spans="1:16" ht="24" customHeight="1">
      <c r="A5" s="429" t="s">
        <v>0</v>
      </c>
      <c r="B5" s="433" t="s">
        <v>134</v>
      </c>
      <c r="C5" s="434"/>
      <c r="D5" s="434"/>
      <c r="E5" s="434"/>
      <c r="F5" s="435"/>
      <c r="G5" s="431" t="s">
        <v>2</v>
      </c>
      <c r="H5" s="436"/>
      <c r="I5" s="431" t="s">
        <v>24</v>
      </c>
      <c r="J5" s="436"/>
      <c r="K5" s="432" t="s">
        <v>3</v>
      </c>
      <c r="L5" s="436"/>
      <c r="M5" s="431" t="s">
        <v>9</v>
      </c>
      <c r="N5" s="436"/>
      <c r="O5" s="431" t="s">
        <v>4</v>
      </c>
      <c r="P5" s="432"/>
    </row>
    <row r="6" spans="1:16" ht="24" customHeight="1">
      <c r="A6" s="430"/>
      <c r="B6" s="232" t="s">
        <v>10</v>
      </c>
      <c r="C6" s="232" t="s">
        <v>11</v>
      </c>
      <c r="D6" s="232" t="s">
        <v>12</v>
      </c>
      <c r="E6" s="232" t="s">
        <v>13</v>
      </c>
      <c r="F6" s="42" t="s">
        <v>135</v>
      </c>
      <c r="G6" s="130" t="s">
        <v>98</v>
      </c>
      <c r="H6" s="130" t="s">
        <v>14</v>
      </c>
      <c r="I6" s="130" t="s">
        <v>98</v>
      </c>
      <c r="J6" s="131" t="s">
        <v>14</v>
      </c>
      <c r="K6" s="132" t="s">
        <v>98</v>
      </c>
      <c r="L6" s="130" t="s">
        <v>14</v>
      </c>
      <c r="M6" s="130" t="s">
        <v>98</v>
      </c>
      <c r="N6" s="130" t="s">
        <v>14</v>
      </c>
      <c r="O6" s="130" t="s">
        <v>98</v>
      </c>
      <c r="P6" s="133" t="s">
        <v>14</v>
      </c>
    </row>
    <row r="7" spans="1:17" s="135" customFormat="1" ht="23.25" customHeight="1">
      <c r="A7" s="233">
        <v>97</v>
      </c>
      <c r="B7" s="234"/>
      <c r="C7" s="235"/>
      <c r="D7" s="235"/>
      <c r="E7" s="235"/>
      <c r="F7" s="231" t="s">
        <v>133</v>
      </c>
      <c r="G7" s="304">
        <f>SUM(G8:G14)</f>
        <v>3285569660</v>
      </c>
      <c r="H7" s="304">
        <f>SUM(H8:H14)</f>
        <v>4489750801</v>
      </c>
      <c r="I7" s="304">
        <f>SUM(I8:I14)</f>
        <v>20489512</v>
      </c>
      <c r="J7" s="305">
        <f>SUM(J8:J14)</f>
        <v>364200002</v>
      </c>
      <c r="K7" s="306">
        <f>SUM(K8:K14)</f>
        <v>2561855139</v>
      </c>
      <c r="L7" s="304">
        <f>SUM(L8:L14)</f>
        <v>3160914004</v>
      </c>
      <c r="M7" s="304">
        <f>SUM(M8:M14)</f>
        <v>41929436</v>
      </c>
      <c r="N7" s="307">
        <f>SUM(N8:N14)</f>
        <v>-41929436</v>
      </c>
      <c r="O7" s="304">
        <f>SUM(O8:O14)</f>
        <v>745154445</v>
      </c>
      <c r="P7" s="308">
        <f>SUM(P8:P14)</f>
        <v>922707359</v>
      </c>
      <c r="Q7" s="155">
        <f>Q8+Q12+Q18+Q22+Q26</f>
        <v>10</v>
      </c>
    </row>
    <row r="8" spans="1:17" s="138" customFormat="1" ht="23.25" customHeight="1">
      <c r="A8" s="211"/>
      <c r="B8" s="236">
        <v>1</v>
      </c>
      <c r="C8" s="237"/>
      <c r="D8" s="237"/>
      <c r="E8" s="237"/>
      <c r="F8" s="140" t="s">
        <v>127</v>
      </c>
      <c r="G8" s="304">
        <f>'歲出明細'!G14</f>
        <v>65684147</v>
      </c>
      <c r="H8" s="304">
        <f>'歲出明細'!H14</f>
        <v>671374069</v>
      </c>
      <c r="I8" s="304">
        <f>'歲出明細'!I14</f>
        <v>488092</v>
      </c>
      <c r="J8" s="304">
        <f>'歲出明細'!J14</f>
        <v>16163239</v>
      </c>
      <c r="K8" s="309">
        <f>'歲出明細'!K14</f>
        <v>65196055</v>
      </c>
      <c r="L8" s="304">
        <f>'歲出明細'!L14</f>
        <v>587874655</v>
      </c>
      <c r="M8" s="304">
        <f>'歲出明細'!M14</f>
        <v>41929436</v>
      </c>
      <c r="N8" s="307">
        <f>'歲出明細'!N14</f>
        <v>-41929436</v>
      </c>
      <c r="O8" s="304">
        <f>'歲出明細'!O14</f>
        <v>41929436</v>
      </c>
      <c r="P8" s="310">
        <f>'歲出明細'!P14</f>
        <v>25406739</v>
      </c>
      <c r="Q8" s="136">
        <f>'歲出明細'!Q14</f>
        <v>0</v>
      </c>
    </row>
    <row r="9" spans="1:17" s="138" customFormat="1" ht="23.25" customHeight="1">
      <c r="A9" s="211"/>
      <c r="B9" s="236">
        <v>2</v>
      </c>
      <c r="C9" s="237"/>
      <c r="D9" s="237"/>
      <c r="E9" s="237"/>
      <c r="F9" s="140" t="s">
        <v>128</v>
      </c>
      <c r="G9" s="304">
        <f>'歲出明細'!G49</f>
        <v>0</v>
      </c>
      <c r="H9" s="304">
        <f>'歲出明細'!H49</f>
        <v>287335910</v>
      </c>
      <c r="I9" s="304">
        <f>'歲出明細'!I49</f>
        <v>0</v>
      </c>
      <c r="J9" s="304">
        <f>'歲出明細'!J49</f>
        <v>9418417</v>
      </c>
      <c r="K9" s="309">
        <f>'歲出明細'!K49</f>
        <v>0</v>
      </c>
      <c r="L9" s="304">
        <f>'歲出明細'!L49</f>
        <v>277917493</v>
      </c>
      <c r="M9" s="304">
        <f>'歲出明細'!M49</f>
        <v>0</v>
      </c>
      <c r="N9" s="307">
        <f>'歲出明細'!N49</f>
        <v>0</v>
      </c>
      <c r="O9" s="304">
        <f>'歲出明細'!O49</f>
        <v>0</v>
      </c>
      <c r="P9" s="310">
        <f>'歲出明細'!P49</f>
        <v>0</v>
      </c>
      <c r="Q9" s="136">
        <f>'歲出明細'!Q49</f>
        <v>0</v>
      </c>
    </row>
    <row r="10" spans="1:17" s="138" customFormat="1" ht="23.25" customHeight="1">
      <c r="A10" s="211"/>
      <c r="B10" s="236">
        <v>3</v>
      </c>
      <c r="C10" s="237"/>
      <c r="D10" s="237"/>
      <c r="E10" s="237"/>
      <c r="F10" s="140" t="s">
        <v>129</v>
      </c>
      <c r="G10" s="304">
        <f>'歲出明細'!G68</f>
        <v>2262110159</v>
      </c>
      <c r="H10" s="304">
        <f>'歲出明細'!H68</f>
        <v>404765000</v>
      </c>
      <c r="I10" s="304">
        <f>'歲出明細'!I68</f>
        <v>0</v>
      </c>
      <c r="J10" s="304">
        <f>'歲出明細'!J68</f>
        <v>3584000</v>
      </c>
      <c r="K10" s="309">
        <f>'歲出明細'!K68</f>
        <v>1935481963</v>
      </c>
      <c r="L10" s="304">
        <f>'歲出明細'!L68</f>
        <v>401181000</v>
      </c>
      <c r="M10" s="304">
        <f>'歲出明細'!M68</f>
        <v>0</v>
      </c>
      <c r="N10" s="307">
        <f>'歲出明細'!N68</f>
        <v>0</v>
      </c>
      <c r="O10" s="304">
        <f>'歲出明細'!O68</f>
        <v>326628196</v>
      </c>
      <c r="P10" s="310">
        <f>'歲出明細'!P68</f>
        <v>0</v>
      </c>
      <c r="Q10" s="136">
        <f>'歲出明細'!Q68</f>
        <v>0</v>
      </c>
    </row>
    <row r="11" spans="1:17" s="139" customFormat="1" ht="23.25" customHeight="1">
      <c r="A11" s="211"/>
      <c r="B11" s="236">
        <v>4</v>
      </c>
      <c r="C11" s="237"/>
      <c r="D11" s="237"/>
      <c r="E11" s="237"/>
      <c r="F11" s="140" t="s">
        <v>130</v>
      </c>
      <c r="G11" s="304">
        <f>'歲出明細'!G81</f>
        <v>128495656</v>
      </c>
      <c r="H11" s="304">
        <f>'歲出明細'!H81</f>
        <v>325602230</v>
      </c>
      <c r="I11" s="304">
        <f>'歲出明細'!I81</f>
        <v>20001420</v>
      </c>
      <c r="J11" s="304">
        <f>'歲出明細'!J81</f>
        <v>2609114</v>
      </c>
      <c r="K11" s="309">
        <f>'歲出明細'!K81</f>
        <v>89643011</v>
      </c>
      <c r="L11" s="304">
        <f>'歲出明細'!L81</f>
        <v>80466979</v>
      </c>
      <c r="M11" s="304">
        <f>'歲出明細'!M81</f>
        <v>0</v>
      </c>
      <c r="N11" s="307">
        <f>'歲出明細'!N81</f>
        <v>0</v>
      </c>
      <c r="O11" s="304">
        <f>'歲出明細'!O81</f>
        <v>18851225</v>
      </c>
      <c r="P11" s="310">
        <f>'歲出明細'!P81</f>
        <v>242526137</v>
      </c>
      <c r="Q11" s="136">
        <f>'歲出明細'!Q81</f>
        <v>0</v>
      </c>
    </row>
    <row r="12" spans="1:17" s="139" customFormat="1" ht="23.25" customHeight="1">
      <c r="A12" s="211"/>
      <c r="B12" s="236">
        <v>5</v>
      </c>
      <c r="C12" s="237"/>
      <c r="D12" s="237"/>
      <c r="E12" s="238"/>
      <c r="F12" s="140" t="s">
        <v>131</v>
      </c>
      <c r="G12" s="304">
        <f>'歲出明細'!G96</f>
        <v>829279698</v>
      </c>
      <c r="H12" s="304">
        <f>'歲出明細'!H96</f>
        <v>2700957203</v>
      </c>
      <c r="I12" s="304">
        <f>'歲出明細'!I96</f>
        <v>0</v>
      </c>
      <c r="J12" s="304">
        <f>'歲出明細'!J96</f>
        <v>240708843</v>
      </c>
      <c r="K12" s="309">
        <f>'歲出明細'!K96</f>
        <v>471534110</v>
      </c>
      <c r="L12" s="304">
        <f>'歲出明細'!L96</f>
        <v>1805473877</v>
      </c>
      <c r="M12" s="304">
        <f>'歲出明細'!M96</f>
        <v>0</v>
      </c>
      <c r="N12" s="307">
        <f>'歲出明細'!N96</f>
        <v>0</v>
      </c>
      <c r="O12" s="304">
        <f>'歲出明細'!O96</f>
        <v>357745588</v>
      </c>
      <c r="P12" s="310">
        <f>'歲出明細'!P96</f>
        <v>654774483</v>
      </c>
      <c r="Q12" s="136">
        <f>'歲出明細'!Q96</f>
        <v>0</v>
      </c>
    </row>
    <row r="13" spans="1:17" s="141" customFormat="1" ht="23.25" customHeight="1">
      <c r="A13" s="211"/>
      <c r="B13" s="236">
        <v>7</v>
      </c>
      <c r="C13" s="237"/>
      <c r="D13" s="237"/>
      <c r="E13" s="237"/>
      <c r="F13" s="140" t="s">
        <v>150</v>
      </c>
      <c r="G13" s="304">
        <f>'歲出明細'!G115</f>
        <v>0</v>
      </c>
      <c r="H13" s="304">
        <f>'歲出明細'!H115</f>
        <v>91036389</v>
      </c>
      <c r="I13" s="304">
        <f>'歲出明細'!I115</f>
        <v>0</v>
      </c>
      <c r="J13" s="304">
        <f>'歲出明細'!J115</f>
        <v>91036389</v>
      </c>
      <c r="K13" s="309">
        <f>'歲出明細'!K115</f>
        <v>0</v>
      </c>
      <c r="L13" s="304">
        <f>'歲出明細'!L115</f>
        <v>0</v>
      </c>
      <c r="M13" s="304">
        <f>'歲出明細'!M115</f>
        <v>0</v>
      </c>
      <c r="N13" s="307">
        <f>'歲出明細'!N115</f>
        <v>0</v>
      </c>
      <c r="O13" s="304">
        <f>'歲出明細'!O115</f>
        <v>0</v>
      </c>
      <c r="P13" s="310">
        <f>'歲出明細'!P115</f>
        <v>0</v>
      </c>
      <c r="Q13" s="136">
        <f>'歲出明細'!Q115</f>
        <v>0</v>
      </c>
    </row>
    <row r="14" spans="1:17" s="141" customFormat="1" ht="23.25" customHeight="1">
      <c r="A14" s="211"/>
      <c r="B14" s="236">
        <v>10</v>
      </c>
      <c r="C14" s="237"/>
      <c r="D14" s="237"/>
      <c r="E14" s="237"/>
      <c r="F14" s="140" t="s">
        <v>153</v>
      </c>
      <c r="G14" s="304">
        <f>'歲出明細'!G125</f>
        <v>0</v>
      </c>
      <c r="H14" s="304">
        <f>'歲出明細'!H125</f>
        <v>8680000</v>
      </c>
      <c r="I14" s="304">
        <f>'歲出明細'!I125</f>
        <v>0</v>
      </c>
      <c r="J14" s="304">
        <f>'歲出明細'!J125</f>
        <v>680000</v>
      </c>
      <c r="K14" s="309">
        <f>'歲出明細'!K125</f>
        <v>0</v>
      </c>
      <c r="L14" s="304">
        <f>'歲出明細'!L125</f>
        <v>8000000</v>
      </c>
      <c r="M14" s="304">
        <f>'歲出明細'!M125</f>
        <v>0</v>
      </c>
      <c r="N14" s="307">
        <f>'歲出明細'!N125</f>
        <v>0</v>
      </c>
      <c r="O14" s="304">
        <f>'歲出明細'!O125</f>
        <v>0</v>
      </c>
      <c r="P14" s="310">
        <f>'歲出明細'!P125</f>
        <v>0</v>
      </c>
      <c r="Q14" s="136">
        <f>'歲出明細'!Q125</f>
        <v>0</v>
      </c>
    </row>
    <row r="15" spans="1:17" s="141" customFormat="1" ht="23.25" customHeight="1">
      <c r="A15" s="211"/>
      <c r="B15" s="236"/>
      <c r="C15" s="237"/>
      <c r="D15" s="237"/>
      <c r="E15" s="237"/>
      <c r="F15" s="140"/>
      <c r="G15" s="304"/>
      <c r="H15" s="304"/>
      <c r="I15" s="304"/>
      <c r="J15" s="304"/>
      <c r="K15" s="309"/>
      <c r="L15" s="304"/>
      <c r="M15" s="304"/>
      <c r="N15" s="307"/>
      <c r="O15" s="304"/>
      <c r="P15" s="310"/>
      <c r="Q15" s="136"/>
    </row>
    <row r="16" spans="1:17" s="141" customFormat="1" ht="23.25" customHeight="1">
      <c r="A16" s="211"/>
      <c r="B16" s="236"/>
      <c r="C16" s="237"/>
      <c r="D16" s="237"/>
      <c r="E16" s="237"/>
      <c r="F16" s="140"/>
      <c r="G16" s="304"/>
      <c r="H16" s="304"/>
      <c r="I16" s="304"/>
      <c r="J16" s="304"/>
      <c r="K16" s="309"/>
      <c r="L16" s="304"/>
      <c r="M16" s="304"/>
      <c r="N16" s="307"/>
      <c r="O16" s="304"/>
      <c r="P16" s="310"/>
      <c r="Q16" s="136"/>
    </row>
    <row r="17" spans="1:17" s="141" customFormat="1" ht="23.25" customHeight="1">
      <c r="A17" s="211"/>
      <c r="B17" s="236"/>
      <c r="C17" s="237"/>
      <c r="D17" s="237"/>
      <c r="E17" s="237"/>
      <c r="F17" s="140"/>
      <c r="G17" s="304"/>
      <c r="H17" s="304"/>
      <c r="I17" s="304"/>
      <c r="J17" s="304"/>
      <c r="K17" s="309"/>
      <c r="L17" s="304"/>
      <c r="M17" s="304"/>
      <c r="N17" s="307"/>
      <c r="O17" s="304"/>
      <c r="P17" s="310"/>
      <c r="Q17" s="136"/>
    </row>
    <row r="18" spans="1:17" s="141" customFormat="1" ht="23.25" customHeight="1">
      <c r="A18" s="211"/>
      <c r="B18" s="236"/>
      <c r="C18" s="237"/>
      <c r="D18" s="237"/>
      <c r="E18" s="237"/>
      <c r="F18" s="140"/>
      <c r="G18" s="134"/>
      <c r="H18" s="134"/>
      <c r="I18" s="134"/>
      <c r="J18" s="134"/>
      <c r="K18" s="136"/>
      <c r="L18" s="134"/>
      <c r="M18" s="134"/>
      <c r="N18" s="134"/>
      <c r="O18" s="134"/>
      <c r="P18" s="137"/>
      <c r="Q18" s="136">
        <f>Q19</f>
        <v>10</v>
      </c>
    </row>
    <row r="19" spans="1:17" s="141" customFormat="1" ht="23.25" customHeight="1">
      <c r="A19" s="211"/>
      <c r="B19" s="236"/>
      <c r="C19" s="237"/>
      <c r="D19" s="237"/>
      <c r="E19" s="237"/>
      <c r="F19" s="142"/>
      <c r="G19" s="134"/>
      <c r="H19" s="134"/>
      <c r="I19" s="134"/>
      <c r="J19" s="134"/>
      <c r="K19" s="136"/>
      <c r="L19" s="134"/>
      <c r="M19" s="134"/>
      <c r="N19" s="134"/>
      <c r="O19" s="134"/>
      <c r="P19" s="137"/>
      <c r="Q19" s="136">
        <f>Q20</f>
        <v>10</v>
      </c>
    </row>
    <row r="20" spans="1:17" s="147" customFormat="1" ht="23.25" customHeight="1">
      <c r="A20" s="211"/>
      <c r="B20" s="236"/>
      <c r="C20" s="237"/>
      <c r="D20" s="237"/>
      <c r="E20" s="237"/>
      <c r="F20" s="143"/>
      <c r="G20" s="144"/>
      <c r="H20" s="144"/>
      <c r="I20" s="144"/>
      <c r="J20" s="144"/>
      <c r="K20" s="145"/>
      <c r="L20" s="144"/>
      <c r="M20" s="144"/>
      <c r="N20" s="144"/>
      <c r="O20" s="144"/>
      <c r="P20" s="146"/>
      <c r="Q20" s="145">
        <f>Q21</f>
        <v>10</v>
      </c>
    </row>
    <row r="21" spans="1:17" s="141" customFormat="1" ht="23.25" customHeight="1">
      <c r="A21" s="211"/>
      <c r="B21" s="236"/>
      <c r="C21" s="237"/>
      <c r="D21" s="237"/>
      <c r="E21" s="237"/>
      <c r="F21" s="142"/>
      <c r="G21" s="134"/>
      <c r="H21" s="134"/>
      <c r="I21" s="134"/>
      <c r="J21" s="134"/>
      <c r="K21" s="136"/>
      <c r="L21" s="134"/>
      <c r="M21" s="134"/>
      <c r="N21" s="134"/>
      <c r="O21" s="134"/>
      <c r="P21" s="137"/>
      <c r="Q21" s="136">
        <v>10</v>
      </c>
    </row>
    <row r="22" spans="1:17" s="147" customFormat="1" ht="23.25" customHeight="1">
      <c r="A22" s="211"/>
      <c r="B22" s="236"/>
      <c r="C22" s="237"/>
      <c r="D22" s="237"/>
      <c r="E22" s="237"/>
      <c r="F22" s="143"/>
      <c r="G22" s="144"/>
      <c r="H22" s="144"/>
      <c r="I22" s="144"/>
      <c r="J22" s="144"/>
      <c r="K22" s="145"/>
      <c r="L22" s="144"/>
      <c r="M22" s="144"/>
      <c r="N22" s="144"/>
      <c r="O22" s="144"/>
      <c r="P22" s="146"/>
      <c r="Q22" s="145"/>
    </row>
    <row r="23" spans="1:17" s="147" customFormat="1" ht="23.25" customHeight="1">
      <c r="A23" s="211"/>
      <c r="B23" s="236"/>
      <c r="C23" s="237"/>
      <c r="D23" s="237"/>
      <c r="E23" s="237"/>
      <c r="F23" s="143"/>
      <c r="G23" s="144"/>
      <c r="H23" s="144"/>
      <c r="I23" s="144"/>
      <c r="J23" s="144"/>
      <c r="K23" s="145"/>
      <c r="L23" s="144"/>
      <c r="M23" s="144"/>
      <c r="N23" s="144"/>
      <c r="O23" s="144"/>
      <c r="P23" s="146"/>
      <c r="Q23" s="145"/>
    </row>
    <row r="24" spans="1:17" s="141" customFormat="1" ht="23.25" customHeight="1">
      <c r="A24" s="211"/>
      <c r="B24" s="236"/>
      <c r="C24" s="237"/>
      <c r="D24" s="237"/>
      <c r="E24" s="237"/>
      <c r="F24" s="142"/>
      <c r="G24" s="134"/>
      <c r="H24" s="134"/>
      <c r="I24" s="134"/>
      <c r="J24" s="134"/>
      <c r="K24" s="136"/>
      <c r="L24" s="134"/>
      <c r="M24" s="134"/>
      <c r="N24" s="134"/>
      <c r="O24" s="134"/>
      <c r="P24" s="137"/>
      <c r="Q24" s="136">
        <f>Q25</f>
        <v>0</v>
      </c>
    </row>
    <row r="25" spans="1:17" s="141" customFormat="1" ht="23.25" customHeight="1">
      <c r="A25" s="211"/>
      <c r="B25" s="236"/>
      <c r="C25" s="237"/>
      <c r="D25" s="237"/>
      <c r="E25" s="237"/>
      <c r="F25" s="140"/>
      <c r="G25" s="134"/>
      <c r="H25" s="134"/>
      <c r="I25" s="134"/>
      <c r="J25" s="134"/>
      <c r="K25" s="136"/>
      <c r="L25" s="134"/>
      <c r="M25" s="134"/>
      <c r="N25" s="134"/>
      <c r="O25" s="134"/>
      <c r="P25" s="137"/>
      <c r="Q25" s="136"/>
    </row>
    <row r="26" spans="1:17" s="141" customFormat="1" ht="23.25" customHeight="1">
      <c r="A26" s="211"/>
      <c r="B26" s="236"/>
      <c r="C26" s="237"/>
      <c r="D26" s="237"/>
      <c r="E26" s="237"/>
      <c r="F26" s="142"/>
      <c r="G26" s="134"/>
      <c r="H26" s="134"/>
      <c r="I26" s="134"/>
      <c r="J26" s="134"/>
      <c r="K26" s="136"/>
      <c r="L26" s="134"/>
      <c r="M26" s="134"/>
      <c r="N26" s="134"/>
      <c r="O26" s="134"/>
      <c r="P26" s="137"/>
      <c r="Q26" s="136"/>
    </row>
    <row r="27" spans="1:17" s="147" customFormat="1" ht="23.25" customHeight="1">
      <c r="A27" s="211"/>
      <c r="B27" s="236"/>
      <c r="C27" s="237"/>
      <c r="D27" s="237"/>
      <c r="E27" s="237"/>
      <c r="F27" s="143"/>
      <c r="G27" s="144"/>
      <c r="H27" s="144"/>
      <c r="I27" s="144"/>
      <c r="J27" s="144"/>
      <c r="K27" s="145"/>
      <c r="L27" s="144"/>
      <c r="M27" s="144"/>
      <c r="N27" s="144"/>
      <c r="O27" s="144"/>
      <c r="P27" s="146"/>
      <c r="Q27" s="145"/>
    </row>
    <row r="28" spans="1:17" s="147" customFormat="1" ht="23.25" customHeight="1">
      <c r="A28" s="211"/>
      <c r="B28" s="236"/>
      <c r="C28" s="237"/>
      <c r="D28" s="237"/>
      <c r="E28" s="237"/>
      <c r="F28" s="143"/>
      <c r="G28" s="144"/>
      <c r="H28" s="144"/>
      <c r="I28" s="144"/>
      <c r="J28" s="144"/>
      <c r="K28" s="145"/>
      <c r="L28" s="144"/>
      <c r="M28" s="144"/>
      <c r="N28" s="144"/>
      <c r="O28" s="144"/>
      <c r="P28" s="146"/>
      <c r="Q28" s="145">
        <v>0</v>
      </c>
    </row>
    <row r="29" spans="1:16" s="148" customFormat="1" ht="23.25" customHeight="1">
      <c r="A29" s="239"/>
      <c r="B29" s="237"/>
      <c r="C29" s="237"/>
      <c r="D29" s="237"/>
      <c r="E29" s="237"/>
      <c r="F29" s="142"/>
      <c r="G29" s="134"/>
      <c r="H29" s="134"/>
      <c r="I29" s="134"/>
      <c r="J29" s="134"/>
      <c r="K29" s="136"/>
      <c r="L29" s="134"/>
      <c r="M29" s="134"/>
      <c r="N29" s="134"/>
      <c r="O29" s="134"/>
      <c r="P29" s="137"/>
    </row>
    <row r="30" spans="1:16" s="148" customFormat="1" ht="23.25" customHeight="1">
      <c r="A30" s="239"/>
      <c r="B30" s="237"/>
      <c r="C30" s="237"/>
      <c r="D30" s="237"/>
      <c r="E30" s="237"/>
      <c r="F30" s="142"/>
      <c r="G30" s="134"/>
      <c r="H30" s="134"/>
      <c r="I30" s="134"/>
      <c r="J30" s="134"/>
      <c r="K30" s="136"/>
      <c r="L30" s="134"/>
      <c r="M30" s="134"/>
      <c r="N30" s="134"/>
      <c r="O30" s="134"/>
      <c r="P30" s="137"/>
    </row>
    <row r="31" spans="1:16" s="148" customFormat="1" ht="23.25" customHeight="1">
      <c r="A31" s="239"/>
      <c r="B31" s="237"/>
      <c r="C31" s="237"/>
      <c r="D31" s="237"/>
      <c r="E31" s="237"/>
      <c r="F31" s="140"/>
      <c r="G31" s="134"/>
      <c r="H31" s="134"/>
      <c r="I31" s="134"/>
      <c r="J31" s="134"/>
      <c r="K31" s="136"/>
      <c r="L31" s="134"/>
      <c r="M31" s="134"/>
      <c r="N31" s="134"/>
      <c r="O31" s="134"/>
      <c r="P31" s="137"/>
    </row>
    <row r="32" spans="1:16" s="148" customFormat="1" ht="23.25" customHeight="1">
      <c r="A32" s="239"/>
      <c r="B32" s="237"/>
      <c r="C32" s="237"/>
      <c r="D32" s="237"/>
      <c r="E32" s="237"/>
      <c r="F32" s="142"/>
      <c r="G32" s="134"/>
      <c r="H32" s="134"/>
      <c r="I32" s="134"/>
      <c r="J32" s="134"/>
      <c r="K32" s="136"/>
      <c r="L32" s="134"/>
      <c r="M32" s="134"/>
      <c r="N32" s="134"/>
      <c r="O32" s="134"/>
      <c r="P32" s="137"/>
    </row>
    <row r="33" spans="1:17" s="125" customFormat="1" ht="24" customHeight="1" thickBot="1">
      <c r="A33" s="240"/>
      <c r="B33" s="241"/>
      <c r="C33" s="241"/>
      <c r="D33" s="242"/>
      <c r="E33" s="241"/>
      <c r="F33" s="149"/>
      <c r="G33" s="150"/>
      <c r="H33" s="150"/>
      <c r="I33" s="150"/>
      <c r="J33" s="150"/>
      <c r="K33" s="151"/>
      <c r="L33" s="150"/>
      <c r="M33" s="150"/>
      <c r="N33" s="150"/>
      <c r="O33" s="150"/>
      <c r="P33" s="152"/>
      <c r="Q33" s="145">
        <v>0</v>
      </c>
    </row>
    <row r="34" spans="1:16" s="148" customFormat="1" ht="23.25" customHeight="1">
      <c r="A34" s="243"/>
      <c r="B34" s="244"/>
      <c r="C34" s="244"/>
      <c r="D34" s="244"/>
      <c r="E34" s="244"/>
      <c r="F34" s="156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spans="1:16" s="148" customFormat="1" ht="23.25" customHeight="1">
      <c r="A35" s="245"/>
      <c r="B35" s="246"/>
      <c r="C35" s="246"/>
      <c r="D35" s="246"/>
      <c r="E35" s="246"/>
      <c r="F35" s="158"/>
      <c r="G35" s="159"/>
      <c r="H35" s="159"/>
      <c r="I35" s="159"/>
      <c r="J35" s="159"/>
      <c r="K35" s="159"/>
      <c r="L35" s="159"/>
      <c r="M35" s="159"/>
      <c r="N35" s="159"/>
      <c r="O35" s="159"/>
      <c r="P35" s="159"/>
    </row>
    <row r="36" spans="1:16" s="125" customFormat="1" ht="20.25" customHeight="1">
      <c r="A36" s="245"/>
      <c r="B36" s="246"/>
      <c r="C36" s="246"/>
      <c r="D36" s="246"/>
      <c r="E36" s="246"/>
      <c r="F36" s="160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1:16" s="125" customFormat="1" ht="20.25" customHeight="1">
      <c r="A37" s="245"/>
      <c r="B37" s="246"/>
      <c r="C37" s="246"/>
      <c r="D37" s="246"/>
      <c r="E37" s="246"/>
      <c r="F37" s="160"/>
      <c r="G37" s="161"/>
      <c r="H37" s="161"/>
      <c r="I37" s="161"/>
      <c r="J37" s="161"/>
      <c r="K37" s="161"/>
      <c r="L37" s="161"/>
      <c r="M37" s="161"/>
      <c r="N37" s="161"/>
      <c r="O37" s="161"/>
      <c r="P37" s="161"/>
    </row>
    <row r="38" spans="1:16" s="148" customFormat="1" ht="20.25" customHeight="1">
      <c r="A38" s="245"/>
      <c r="B38" s="246"/>
      <c r="C38" s="246"/>
      <c r="D38" s="246"/>
      <c r="E38" s="246"/>
      <c r="F38" s="158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s="148" customFormat="1" ht="20.25" customHeight="1">
      <c r="A39" s="245"/>
      <c r="B39" s="246"/>
      <c r="C39" s="246"/>
      <c r="D39" s="246"/>
      <c r="E39" s="246"/>
      <c r="F39" s="162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1:16" s="148" customFormat="1" ht="20.25" customHeight="1">
      <c r="A40" s="245"/>
      <c r="B40" s="246"/>
      <c r="C40" s="246"/>
      <c r="D40" s="246"/>
      <c r="E40" s="246"/>
      <c r="F40" s="158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s="125" customFormat="1" ht="36" customHeight="1">
      <c r="A41" s="245"/>
      <c r="B41" s="246"/>
      <c r="C41" s="246"/>
      <c r="D41" s="246"/>
      <c r="E41" s="246"/>
      <c r="F41" s="160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1:16" s="125" customFormat="1" ht="20.25" customHeight="1">
      <c r="A42" s="245"/>
      <c r="B42" s="246"/>
      <c r="C42" s="246"/>
      <c r="D42" s="246"/>
      <c r="E42" s="246"/>
      <c r="F42" s="160"/>
      <c r="G42" s="161"/>
      <c r="H42" s="161"/>
      <c r="I42" s="161"/>
      <c r="J42" s="161"/>
      <c r="K42" s="161"/>
      <c r="L42" s="161"/>
      <c r="M42" s="161"/>
      <c r="N42" s="161"/>
      <c r="O42" s="161"/>
      <c r="P42" s="161"/>
    </row>
    <row r="43" spans="1:16" s="125" customFormat="1" ht="20.25" customHeight="1">
      <c r="A43" s="245"/>
      <c r="B43" s="246"/>
      <c r="C43" s="246"/>
      <c r="D43" s="246"/>
      <c r="E43" s="246"/>
      <c r="F43" s="160"/>
      <c r="G43" s="161"/>
      <c r="H43" s="161"/>
      <c r="I43" s="161"/>
      <c r="J43" s="161"/>
      <c r="K43" s="161"/>
      <c r="L43" s="161"/>
      <c r="M43" s="161"/>
      <c r="N43" s="161"/>
      <c r="O43" s="161"/>
      <c r="P43" s="161"/>
    </row>
    <row r="44" spans="1:16" s="125" customFormat="1" ht="20.25" customHeight="1">
      <c r="A44" s="245"/>
      <c r="B44" s="246"/>
      <c r="C44" s="246"/>
      <c r="D44" s="246"/>
      <c r="E44" s="246"/>
      <c r="F44" s="160"/>
      <c r="G44" s="161"/>
      <c r="H44" s="161"/>
      <c r="I44" s="161"/>
      <c r="J44" s="161"/>
      <c r="K44" s="161"/>
      <c r="L44" s="161"/>
      <c r="M44" s="161"/>
      <c r="N44" s="161"/>
      <c r="O44" s="161"/>
      <c r="P44" s="161"/>
    </row>
    <row r="45" spans="1:16" s="125" customFormat="1" ht="20.25" customHeight="1">
      <c r="A45" s="245"/>
      <c r="B45" s="246"/>
      <c r="C45" s="246"/>
      <c r="D45" s="246"/>
      <c r="E45" s="246"/>
      <c r="F45" s="160"/>
      <c r="G45" s="161"/>
      <c r="H45" s="161"/>
      <c r="I45" s="161"/>
      <c r="J45" s="161"/>
      <c r="K45" s="161"/>
      <c r="L45" s="161"/>
      <c r="M45" s="161"/>
      <c r="N45" s="161"/>
      <c r="O45" s="161"/>
      <c r="P45" s="161"/>
    </row>
    <row r="46" spans="1:17" s="125" customFormat="1" ht="35.25" customHeight="1">
      <c r="A46" s="245"/>
      <c r="B46" s="246"/>
      <c r="C46" s="246"/>
      <c r="D46" s="246"/>
      <c r="E46" s="246"/>
      <c r="F46" s="160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45">
        <v>0</v>
      </c>
    </row>
    <row r="47" spans="1:16" s="125" customFormat="1" ht="20.25" customHeight="1">
      <c r="A47" s="245"/>
      <c r="B47" s="246"/>
      <c r="C47" s="246"/>
      <c r="D47" s="246"/>
      <c r="E47" s="246"/>
      <c r="F47" s="160"/>
      <c r="G47" s="161"/>
      <c r="H47" s="161"/>
      <c r="I47" s="161"/>
      <c r="J47" s="161"/>
      <c r="K47" s="161"/>
      <c r="L47" s="161"/>
      <c r="M47" s="161"/>
      <c r="N47" s="161"/>
      <c r="O47" s="161"/>
      <c r="P47" s="161"/>
    </row>
    <row r="48" spans="1:16" s="125" customFormat="1" ht="20.25" customHeight="1">
      <c r="A48" s="245"/>
      <c r="B48" s="246"/>
      <c r="C48" s="246"/>
      <c r="D48" s="246"/>
      <c r="E48" s="246"/>
      <c r="F48" s="160"/>
      <c r="G48" s="161"/>
      <c r="H48" s="161"/>
      <c r="I48" s="161"/>
      <c r="J48" s="161"/>
      <c r="K48" s="161"/>
      <c r="L48" s="161"/>
      <c r="M48" s="161"/>
      <c r="N48" s="161"/>
      <c r="O48" s="161"/>
      <c r="P48" s="161"/>
    </row>
    <row r="49" spans="1:16" s="148" customFormat="1" ht="20.25" customHeight="1">
      <c r="A49" s="245"/>
      <c r="B49" s="246"/>
      <c r="C49" s="246"/>
      <c r="D49" s="246"/>
      <c r="E49" s="246"/>
      <c r="F49" s="162"/>
      <c r="G49" s="159"/>
      <c r="H49" s="159"/>
      <c r="I49" s="159"/>
      <c r="J49" s="159"/>
      <c r="K49" s="159"/>
      <c r="L49" s="159"/>
      <c r="M49" s="159"/>
      <c r="N49" s="159"/>
      <c r="O49" s="159"/>
      <c r="P49" s="159"/>
    </row>
    <row r="50" spans="1:17" s="148" customFormat="1" ht="20.25" customHeight="1">
      <c r="A50" s="245"/>
      <c r="B50" s="246"/>
      <c r="C50" s="246"/>
      <c r="D50" s="246"/>
      <c r="E50" s="246"/>
      <c r="F50" s="158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36">
        <f>Q51</f>
        <v>0</v>
      </c>
    </row>
    <row r="51" spans="1:16" s="125" customFormat="1" ht="20.25" customHeight="1">
      <c r="A51" s="245"/>
      <c r="B51" s="246"/>
      <c r="C51" s="246"/>
      <c r="D51" s="246"/>
      <c r="E51" s="246"/>
      <c r="F51" s="160"/>
      <c r="G51" s="161"/>
      <c r="H51" s="161"/>
      <c r="I51" s="161"/>
      <c r="J51" s="161"/>
      <c r="K51" s="161"/>
      <c r="L51" s="161"/>
      <c r="M51" s="161"/>
      <c r="N51" s="161"/>
      <c r="O51" s="161"/>
      <c r="P51" s="161"/>
    </row>
    <row r="52" spans="1:16" s="125" customFormat="1" ht="22.5" customHeight="1">
      <c r="A52" s="245"/>
      <c r="B52" s="246"/>
      <c r="C52" s="246"/>
      <c r="D52" s="246"/>
      <c r="E52" s="246"/>
      <c r="F52" s="160"/>
      <c r="G52" s="161"/>
      <c r="H52" s="161"/>
      <c r="I52" s="161"/>
      <c r="J52" s="161"/>
      <c r="K52" s="161"/>
      <c r="L52" s="161"/>
      <c r="M52" s="161"/>
      <c r="N52" s="161"/>
      <c r="O52" s="161"/>
      <c r="P52" s="161"/>
    </row>
    <row r="53" spans="1:18" ht="23.25" customHeight="1">
      <c r="A53" s="245"/>
      <c r="B53" s="246"/>
      <c r="C53" s="246"/>
      <c r="D53" s="246"/>
      <c r="E53" s="246"/>
      <c r="F53" s="163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</row>
    <row r="54" spans="1:18" ht="22.5" customHeight="1">
      <c r="A54" s="245"/>
      <c r="B54" s="246"/>
      <c r="C54" s="246"/>
      <c r="D54" s="246"/>
      <c r="E54" s="246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</row>
    <row r="55" spans="1:18" ht="22.5" customHeight="1">
      <c r="A55" s="245"/>
      <c r="B55" s="245"/>
      <c r="C55" s="245"/>
      <c r="D55" s="245"/>
      <c r="E55" s="245"/>
      <c r="F55" s="165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</row>
    <row r="56" spans="1:18" ht="22.5" customHeight="1">
      <c r="A56" s="245"/>
      <c r="B56" s="245"/>
      <c r="C56" s="245"/>
      <c r="D56" s="245"/>
      <c r="E56" s="245"/>
      <c r="F56" s="165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</row>
    <row r="57" spans="1:16" ht="22.5" customHeight="1">
      <c r="A57" s="245"/>
      <c r="B57" s="245"/>
      <c r="C57" s="245"/>
      <c r="D57" s="245"/>
      <c r="E57" s="245"/>
      <c r="F57" s="165"/>
      <c r="G57" s="164"/>
      <c r="H57" s="164"/>
      <c r="I57" s="164"/>
      <c r="J57" s="164"/>
      <c r="K57" s="164"/>
      <c r="L57" s="164"/>
      <c r="M57" s="164"/>
      <c r="N57" s="164"/>
      <c r="O57" s="164"/>
      <c r="P57" s="164"/>
    </row>
    <row r="58" spans="1:16" ht="22.5" customHeight="1">
      <c r="A58" s="245"/>
      <c r="B58" s="245"/>
      <c r="C58" s="245"/>
      <c r="D58" s="245"/>
      <c r="E58" s="245"/>
      <c r="F58" s="165"/>
      <c r="G58" s="164"/>
      <c r="H58" s="164"/>
      <c r="I58" s="164"/>
      <c r="J58" s="164"/>
      <c r="K58" s="164"/>
      <c r="L58" s="164"/>
      <c r="M58" s="164"/>
      <c r="N58" s="164"/>
      <c r="O58" s="164"/>
      <c r="P58" s="164"/>
    </row>
    <row r="59" spans="1:16" ht="22.5" customHeight="1">
      <c r="A59" s="245"/>
      <c r="B59" s="245"/>
      <c r="C59" s="245"/>
      <c r="D59" s="245"/>
      <c r="E59" s="245"/>
      <c r="F59" s="165"/>
      <c r="G59" s="164"/>
      <c r="H59" s="164"/>
      <c r="I59" s="164"/>
      <c r="J59" s="164"/>
      <c r="K59" s="164"/>
      <c r="L59" s="164"/>
      <c r="M59" s="164"/>
      <c r="N59" s="164"/>
      <c r="O59" s="164"/>
      <c r="P59" s="164"/>
    </row>
    <row r="60" spans="1:16" ht="34.5" customHeight="1">
      <c r="A60" s="245"/>
      <c r="B60" s="245"/>
      <c r="C60" s="245"/>
      <c r="D60" s="245"/>
      <c r="E60" s="245"/>
      <c r="F60" s="165"/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1:16" ht="16.5">
      <c r="A61" s="245"/>
      <c r="B61" s="245"/>
      <c r="C61" s="245"/>
      <c r="D61" s="245"/>
      <c r="E61" s="245"/>
      <c r="F61" s="165"/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0" t="s">
        <v>72</v>
      </c>
      <c r="K1" s="34" t="s">
        <v>73</v>
      </c>
    </row>
    <row r="2" spans="1:11" s="8" customFormat="1" ht="25.5" customHeight="1">
      <c r="A2" s="28"/>
      <c r="B2" s="28"/>
      <c r="C2" s="28"/>
      <c r="D2" s="28"/>
      <c r="E2" s="28"/>
      <c r="F2" s="28"/>
      <c r="H2" s="437" t="s">
        <v>74</v>
      </c>
      <c r="I2" s="438"/>
      <c r="J2" s="438"/>
      <c r="K2" s="51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2"/>
      <c r="J3" s="2" t="s">
        <v>75</v>
      </c>
      <c r="K3" s="35" t="s">
        <v>76</v>
      </c>
    </row>
    <row r="4" spans="5:16" s="37" customFormat="1" ht="16.5" customHeight="1" thickBot="1">
      <c r="E4" s="38"/>
      <c r="G4" s="39"/>
      <c r="J4" s="53" t="s">
        <v>77</v>
      </c>
      <c r="K4" s="41" t="s">
        <v>78</v>
      </c>
      <c r="P4" s="40" t="s">
        <v>1</v>
      </c>
    </row>
    <row r="5" spans="1:16" ht="20.25" customHeight="1" thickTop="1">
      <c r="A5" s="88" t="s">
        <v>79</v>
      </c>
      <c r="B5" s="445" t="s">
        <v>80</v>
      </c>
      <c r="C5" s="445"/>
      <c r="D5" s="445"/>
      <c r="E5" s="445"/>
      <c r="F5" s="445"/>
      <c r="G5" s="448" t="s">
        <v>2</v>
      </c>
      <c r="H5" s="449"/>
      <c r="I5" s="443" t="s">
        <v>81</v>
      </c>
      <c r="J5" s="446"/>
      <c r="K5" s="444" t="s">
        <v>3</v>
      </c>
      <c r="L5" s="447"/>
      <c r="M5" s="443" t="s">
        <v>9</v>
      </c>
      <c r="N5" s="446"/>
      <c r="O5" s="443" t="s">
        <v>4</v>
      </c>
      <c r="P5" s="444"/>
    </row>
    <row r="6" spans="1:16" s="55" customFormat="1" ht="19.5" customHeight="1">
      <c r="A6" s="54" t="s">
        <v>82</v>
      </c>
      <c r="B6" s="439" t="s">
        <v>10</v>
      </c>
      <c r="C6" s="439" t="s">
        <v>11</v>
      </c>
      <c r="D6" s="439" t="s">
        <v>12</v>
      </c>
      <c r="E6" s="439" t="s">
        <v>13</v>
      </c>
      <c r="F6" s="441" t="s">
        <v>83</v>
      </c>
      <c r="G6" s="441" t="s">
        <v>84</v>
      </c>
      <c r="H6" s="441" t="s">
        <v>85</v>
      </c>
      <c r="I6" s="441" t="s">
        <v>86</v>
      </c>
      <c r="J6" s="441" t="s">
        <v>85</v>
      </c>
      <c r="K6" s="452" t="s">
        <v>84</v>
      </c>
      <c r="L6" s="441" t="s">
        <v>87</v>
      </c>
      <c r="M6" s="441" t="s">
        <v>86</v>
      </c>
      <c r="N6" s="441" t="s">
        <v>85</v>
      </c>
      <c r="O6" s="441" t="s">
        <v>84</v>
      </c>
      <c r="P6" s="450" t="s">
        <v>87</v>
      </c>
    </row>
    <row r="7" spans="1:16" ht="21" customHeight="1">
      <c r="A7" s="56" t="s">
        <v>88</v>
      </c>
      <c r="B7" s="440"/>
      <c r="C7" s="440"/>
      <c r="D7" s="440"/>
      <c r="E7" s="440"/>
      <c r="F7" s="442"/>
      <c r="G7" s="442"/>
      <c r="H7" s="442"/>
      <c r="I7" s="442"/>
      <c r="J7" s="442"/>
      <c r="K7" s="453"/>
      <c r="L7" s="442"/>
      <c r="M7" s="442"/>
      <c r="N7" s="442"/>
      <c r="O7" s="442"/>
      <c r="P7" s="451"/>
    </row>
    <row r="8" spans="1:17" s="27" customFormat="1" ht="21" customHeight="1">
      <c r="A8" s="105"/>
      <c r="B8" s="64"/>
      <c r="C8" s="65"/>
      <c r="D8" s="65"/>
      <c r="E8" s="65"/>
      <c r="F8" s="66" t="s">
        <v>32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9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6">
        <f t="shared" si="0"/>
        <v>1047619982</v>
      </c>
      <c r="Q8" s="57">
        <f>Q9+Q13+Q19+Q23+Q27</f>
        <v>30</v>
      </c>
    </row>
    <row r="9" spans="1:16" s="48" customFormat="1" ht="21" customHeight="1">
      <c r="A9" s="89">
        <v>94</v>
      </c>
      <c r="B9" s="58">
        <v>1</v>
      </c>
      <c r="C9" s="60"/>
      <c r="D9" s="60"/>
      <c r="E9" s="60"/>
      <c r="F9" s="67" t="s">
        <v>39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9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7">
        <f t="shared" si="1"/>
        <v>0</v>
      </c>
    </row>
    <row r="10" spans="1:16" s="48" customFormat="1" ht="21" customHeight="1">
      <c r="A10" s="23"/>
      <c r="B10" s="58"/>
      <c r="C10" s="60">
        <v>1</v>
      </c>
      <c r="D10" s="60"/>
      <c r="E10" s="60"/>
      <c r="F10" s="68" t="s">
        <v>40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9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7">
        <f t="shared" si="2"/>
        <v>0</v>
      </c>
    </row>
    <row r="11" spans="1:16" s="48" customFormat="1" ht="21" customHeight="1">
      <c r="A11" s="15"/>
      <c r="B11" s="58"/>
      <c r="C11" s="60"/>
      <c r="D11" s="60"/>
      <c r="E11" s="60"/>
      <c r="F11" s="67" t="s">
        <v>41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9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7">
        <f t="shared" si="2"/>
        <v>0</v>
      </c>
    </row>
    <row r="12" spans="1:16" s="20" customFormat="1" ht="21" customHeight="1">
      <c r="A12" s="15"/>
      <c r="B12" s="58"/>
      <c r="C12" s="60"/>
      <c r="D12" s="60">
        <v>1</v>
      </c>
      <c r="E12" s="60"/>
      <c r="F12" s="69" t="s">
        <v>42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61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9">
        <f t="shared" si="2"/>
        <v>0</v>
      </c>
    </row>
    <row r="13" spans="1:17" s="20" customFormat="1" ht="36" customHeight="1">
      <c r="A13" s="15"/>
      <c r="B13" s="58"/>
      <c r="C13" s="60"/>
      <c r="D13" s="60"/>
      <c r="E13" s="63">
        <v>1</v>
      </c>
      <c r="F13" s="69" t="s">
        <v>43</v>
      </c>
      <c r="G13" s="22">
        <v>0</v>
      </c>
      <c r="H13" s="22">
        <v>0</v>
      </c>
      <c r="I13" s="22">
        <v>0</v>
      </c>
      <c r="J13" s="22">
        <v>0</v>
      </c>
      <c r="K13" s="61">
        <v>0</v>
      </c>
      <c r="L13" s="22">
        <v>0</v>
      </c>
      <c r="M13" s="22">
        <v>0</v>
      </c>
      <c r="N13" s="22">
        <v>0</v>
      </c>
      <c r="O13" s="22">
        <v>0</v>
      </c>
      <c r="P13" s="49">
        <v>0</v>
      </c>
      <c r="Q13" s="61">
        <f>Q14</f>
        <v>20</v>
      </c>
    </row>
    <row r="14" spans="1:17" s="62" customFormat="1" ht="21" customHeight="1">
      <c r="A14" s="15"/>
      <c r="B14" s="58"/>
      <c r="C14" s="60">
        <v>2</v>
      </c>
      <c r="D14" s="60"/>
      <c r="E14" s="60"/>
      <c r="F14" s="68" t="s">
        <v>44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9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0</v>
      </c>
      <c r="Q14" s="59">
        <f t="shared" si="3"/>
        <v>20</v>
      </c>
    </row>
    <row r="15" spans="1:17" s="62" customFormat="1" ht="21" customHeight="1">
      <c r="A15" s="15"/>
      <c r="B15" s="58"/>
      <c r="C15" s="60"/>
      <c r="D15" s="60"/>
      <c r="E15" s="60"/>
      <c r="F15" s="67" t="s">
        <v>41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59">
        <f t="shared" si="4"/>
        <v>10</v>
      </c>
    </row>
    <row r="16" spans="1:17" s="98" customFormat="1" ht="21" customHeight="1">
      <c r="A16" s="15"/>
      <c r="B16" s="58"/>
      <c r="C16" s="60"/>
      <c r="D16" s="60">
        <v>1</v>
      </c>
      <c r="E16" s="60"/>
      <c r="F16" s="69" t="s">
        <v>45</v>
      </c>
      <c r="G16" s="22">
        <v>0</v>
      </c>
      <c r="H16" s="22">
        <f>H17</f>
        <v>144015731</v>
      </c>
      <c r="I16" s="22">
        <v>0</v>
      </c>
      <c r="J16" s="22">
        <v>0</v>
      </c>
      <c r="K16" s="61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1">
        <v>10</v>
      </c>
    </row>
    <row r="17" spans="1:17" s="98" customFormat="1" ht="36" customHeight="1">
      <c r="A17" s="15"/>
      <c r="B17" s="58"/>
      <c r="C17" s="60"/>
      <c r="D17" s="60"/>
      <c r="E17" s="60">
        <v>1</v>
      </c>
      <c r="F17" s="69" t="s">
        <v>90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61">
        <v>0</v>
      </c>
      <c r="L17" s="22">
        <v>140712172</v>
      </c>
      <c r="M17" s="22">
        <v>0</v>
      </c>
      <c r="N17" s="22">
        <v>0</v>
      </c>
      <c r="O17" s="22">
        <v>0</v>
      </c>
      <c r="P17" s="49">
        <v>0</v>
      </c>
      <c r="Q17" s="61">
        <f>Q18</f>
        <v>10</v>
      </c>
    </row>
    <row r="18" spans="1:17" s="62" customFormat="1" ht="21" customHeight="1">
      <c r="A18" s="15"/>
      <c r="B18" s="58">
        <v>2</v>
      </c>
      <c r="C18" s="60"/>
      <c r="D18" s="60"/>
      <c r="E18" s="60"/>
      <c r="F18" s="67" t="s">
        <v>33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9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6540931</v>
      </c>
      <c r="Q18" s="59">
        <f>Q19</f>
        <v>10</v>
      </c>
    </row>
    <row r="19" spans="1:17" s="62" customFormat="1" ht="21" customHeight="1">
      <c r="A19" s="15"/>
      <c r="B19" s="58"/>
      <c r="C19" s="60">
        <v>1</v>
      </c>
      <c r="D19" s="60"/>
      <c r="E19" s="60"/>
      <c r="F19" s="68" t="s">
        <v>34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9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6540931</v>
      </c>
      <c r="Q19" s="59">
        <f>Q20</f>
        <v>10</v>
      </c>
    </row>
    <row r="20" spans="1:17" s="62" customFormat="1" ht="21" customHeight="1">
      <c r="A20" s="15"/>
      <c r="B20" s="58"/>
      <c r="C20" s="60"/>
      <c r="D20" s="60"/>
      <c r="E20" s="60"/>
      <c r="F20" s="67" t="s">
        <v>46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9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6540931</v>
      </c>
      <c r="Q20" s="59">
        <f>Q21</f>
        <v>10</v>
      </c>
    </row>
    <row r="21" spans="1:17" s="98" customFormat="1" ht="36" customHeight="1">
      <c r="A21" s="15"/>
      <c r="B21" s="58"/>
      <c r="C21" s="60"/>
      <c r="D21" s="60">
        <v>1</v>
      </c>
      <c r="E21" s="60"/>
      <c r="F21" s="69" t="s">
        <v>47</v>
      </c>
      <c r="G21" s="22">
        <v>0</v>
      </c>
      <c r="H21" s="22">
        <v>23800000</v>
      </c>
      <c r="I21" s="22">
        <v>0</v>
      </c>
      <c r="J21" s="22">
        <v>0</v>
      </c>
      <c r="K21" s="61">
        <v>0</v>
      </c>
      <c r="L21" s="22">
        <v>15259069</v>
      </c>
      <c r="M21" s="22">
        <v>0</v>
      </c>
      <c r="N21" s="22">
        <v>0</v>
      </c>
      <c r="O21" s="22">
        <v>0</v>
      </c>
      <c r="P21" s="49">
        <v>6540931</v>
      </c>
      <c r="Q21" s="61">
        <f>Q22</f>
        <v>10</v>
      </c>
    </row>
    <row r="22" spans="1:17" s="62" customFormat="1" ht="21" customHeight="1">
      <c r="A22" s="15"/>
      <c r="B22" s="58"/>
      <c r="C22" s="60"/>
      <c r="D22" s="60"/>
      <c r="E22" s="60"/>
      <c r="F22" s="67" t="s">
        <v>48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9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7">
        <f t="shared" si="9"/>
        <v>0</v>
      </c>
      <c r="Q22" s="59">
        <v>10</v>
      </c>
    </row>
    <row r="23" spans="1:17" s="98" customFormat="1" ht="21" customHeight="1">
      <c r="A23" s="15"/>
      <c r="B23" s="58"/>
      <c r="C23" s="60"/>
      <c r="D23" s="60">
        <v>2</v>
      </c>
      <c r="E23" s="60"/>
      <c r="F23" s="69" t="s">
        <v>49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61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0</v>
      </c>
      <c r="Q23" s="61">
        <f>Q24</f>
        <v>0</v>
      </c>
    </row>
    <row r="24" spans="1:17" s="98" customFormat="1" ht="21" customHeight="1">
      <c r="A24" s="15"/>
      <c r="B24" s="58"/>
      <c r="C24" s="60"/>
      <c r="D24" s="60"/>
      <c r="E24" s="60">
        <v>1</v>
      </c>
      <c r="F24" s="69" t="s">
        <v>50</v>
      </c>
      <c r="G24" s="22">
        <v>0</v>
      </c>
      <c r="H24" s="22">
        <v>3200400</v>
      </c>
      <c r="I24" s="22">
        <v>0</v>
      </c>
      <c r="J24" s="22">
        <v>617704</v>
      </c>
      <c r="K24" s="61">
        <v>0</v>
      </c>
      <c r="L24" s="22">
        <v>2582696</v>
      </c>
      <c r="M24" s="22">
        <v>0</v>
      </c>
      <c r="N24" s="22">
        <v>0</v>
      </c>
      <c r="O24" s="22">
        <v>0</v>
      </c>
      <c r="P24" s="49">
        <v>0</v>
      </c>
      <c r="Q24" s="61"/>
    </row>
    <row r="25" spans="1:17" s="62" customFormat="1" ht="21" customHeight="1">
      <c r="A25" s="15"/>
      <c r="B25" s="58">
        <v>3</v>
      </c>
      <c r="C25" s="60"/>
      <c r="D25" s="60"/>
      <c r="E25" s="60"/>
      <c r="F25" s="67" t="s">
        <v>51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9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846289851</v>
      </c>
      <c r="Q25" s="59"/>
    </row>
    <row r="26" spans="1:17" s="62" customFormat="1" ht="21" customHeight="1">
      <c r="A26" s="15"/>
      <c r="B26" s="58"/>
      <c r="C26" s="60">
        <v>1</v>
      </c>
      <c r="D26" s="60"/>
      <c r="E26" s="60"/>
      <c r="F26" s="68" t="s">
        <v>52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9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846289851</v>
      </c>
      <c r="Q26" s="59"/>
    </row>
    <row r="27" spans="1:17" s="62" customFormat="1" ht="21" customHeight="1">
      <c r="A27" s="15"/>
      <c r="B27" s="58"/>
      <c r="C27" s="60"/>
      <c r="D27" s="60"/>
      <c r="E27" s="60"/>
      <c r="F27" s="67" t="s">
        <v>53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9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7">
        <f t="shared" si="11"/>
        <v>846289851</v>
      </c>
      <c r="Q27" s="59"/>
    </row>
    <row r="28" spans="1:17" s="98" customFormat="1" ht="21" customHeight="1">
      <c r="A28" s="15"/>
      <c r="B28" s="58"/>
      <c r="C28" s="60"/>
      <c r="D28" s="60">
        <v>1</v>
      </c>
      <c r="E28" s="60"/>
      <c r="F28" s="69" t="s">
        <v>54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61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9">
        <f t="shared" si="11"/>
        <v>846289851</v>
      </c>
      <c r="Q28" s="61"/>
    </row>
    <row r="29" spans="1:17" s="98" customFormat="1" ht="20.25" customHeight="1">
      <c r="A29" s="15"/>
      <c r="B29" s="58"/>
      <c r="C29" s="60"/>
      <c r="D29" s="60"/>
      <c r="E29" s="60">
        <v>1</v>
      </c>
      <c r="F29" s="69" t="s">
        <v>55</v>
      </c>
      <c r="G29" s="22">
        <v>0</v>
      </c>
      <c r="H29" s="22">
        <v>6003600000</v>
      </c>
      <c r="I29" s="22">
        <v>0</v>
      </c>
      <c r="J29" s="22">
        <v>1000000</v>
      </c>
      <c r="K29" s="61">
        <v>0</v>
      </c>
      <c r="L29" s="22">
        <v>5156310149</v>
      </c>
      <c r="M29" s="22">
        <v>0</v>
      </c>
      <c r="N29" s="22">
        <v>0</v>
      </c>
      <c r="O29" s="22">
        <v>0</v>
      </c>
      <c r="P29" s="49">
        <v>846289851</v>
      </c>
      <c r="Q29" s="61">
        <v>0</v>
      </c>
    </row>
    <row r="30" spans="1:16" s="99" customFormat="1" ht="20.25" customHeight="1">
      <c r="A30" s="101"/>
      <c r="B30" s="58">
        <v>4</v>
      </c>
      <c r="C30" s="60"/>
      <c r="D30" s="60"/>
      <c r="E30" s="60"/>
      <c r="F30" s="67" t="s">
        <v>35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9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7">
        <f t="shared" si="12"/>
        <v>194789200</v>
      </c>
    </row>
    <row r="31" spans="1:16" s="99" customFormat="1" ht="20.25" customHeight="1">
      <c r="A31" s="101"/>
      <c r="B31" s="58"/>
      <c r="C31" s="60">
        <v>1</v>
      </c>
      <c r="D31" s="60"/>
      <c r="E31" s="60"/>
      <c r="F31" s="68" t="s">
        <v>56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9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7">
        <f t="shared" si="13"/>
        <v>192193984</v>
      </c>
    </row>
    <row r="32" spans="1:16" s="99" customFormat="1" ht="20.25" customHeight="1">
      <c r="A32" s="101"/>
      <c r="B32" s="58"/>
      <c r="C32" s="60"/>
      <c r="D32" s="60"/>
      <c r="E32" s="60"/>
      <c r="F32" s="67" t="s">
        <v>46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9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7">
        <f t="shared" si="13"/>
        <v>192193984</v>
      </c>
    </row>
    <row r="33" spans="1:17" s="37" customFormat="1" ht="36" customHeight="1" thickBot="1">
      <c r="A33" s="100"/>
      <c r="B33" s="70"/>
      <c r="C33" s="71"/>
      <c r="D33" s="87">
        <v>1</v>
      </c>
      <c r="E33" s="71"/>
      <c r="F33" s="72" t="s">
        <v>57</v>
      </c>
      <c r="G33" s="82">
        <v>0</v>
      </c>
      <c r="H33" s="82">
        <v>413145000</v>
      </c>
      <c r="I33" s="82">
        <v>0</v>
      </c>
      <c r="J33" s="82">
        <v>33354269</v>
      </c>
      <c r="K33" s="85">
        <v>0</v>
      </c>
      <c r="L33" s="82">
        <v>187596747</v>
      </c>
      <c r="M33" s="82">
        <v>0</v>
      </c>
      <c r="N33" s="82">
        <v>0</v>
      </c>
      <c r="O33" s="82">
        <v>0</v>
      </c>
      <c r="P33" s="83">
        <v>192193984</v>
      </c>
      <c r="Q33" s="61">
        <v>0</v>
      </c>
    </row>
    <row r="34" spans="1:16" s="99" customFormat="1" ht="20.25" customHeight="1" thickTop="1">
      <c r="A34" s="101"/>
      <c r="B34" s="58"/>
      <c r="C34" s="60">
        <v>2</v>
      </c>
      <c r="D34" s="60"/>
      <c r="E34" s="60"/>
      <c r="F34" s="68" t="s">
        <v>36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9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7">
        <f t="shared" si="14"/>
        <v>2595216</v>
      </c>
    </row>
    <row r="35" spans="1:16" s="99" customFormat="1" ht="20.25" customHeight="1">
      <c r="A35" s="101"/>
      <c r="B35" s="58"/>
      <c r="C35" s="60"/>
      <c r="D35" s="60"/>
      <c r="E35" s="60"/>
      <c r="F35" s="67" t="s">
        <v>37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9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7">
        <f t="shared" si="14"/>
        <v>2595216</v>
      </c>
    </row>
    <row r="36" spans="1:16" s="37" customFormat="1" ht="20.25" customHeight="1">
      <c r="A36" s="101"/>
      <c r="B36" s="58"/>
      <c r="C36" s="60"/>
      <c r="D36" s="60">
        <v>1</v>
      </c>
      <c r="E36" s="60"/>
      <c r="F36" s="69" t="s">
        <v>58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61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9">
        <f t="shared" si="14"/>
        <v>2595216</v>
      </c>
    </row>
    <row r="37" spans="1:16" s="37" customFormat="1" ht="20.25" customHeight="1">
      <c r="A37" s="101"/>
      <c r="B37" s="58"/>
      <c r="C37" s="60"/>
      <c r="D37" s="60"/>
      <c r="E37" s="60">
        <v>1</v>
      </c>
      <c r="F37" s="69" t="s">
        <v>59</v>
      </c>
      <c r="G37" s="22">
        <v>0</v>
      </c>
      <c r="H37" s="22">
        <v>2900000</v>
      </c>
      <c r="I37" s="22">
        <v>0</v>
      </c>
      <c r="J37" s="22">
        <v>300000</v>
      </c>
      <c r="K37" s="61">
        <v>0</v>
      </c>
      <c r="L37" s="22">
        <v>4784</v>
      </c>
      <c r="M37" s="22">
        <v>0</v>
      </c>
      <c r="N37" s="22">
        <v>0</v>
      </c>
      <c r="O37" s="22">
        <v>0</v>
      </c>
      <c r="P37" s="49">
        <v>2595216</v>
      </c>
    </row>
    <row r="38" spans="1:16" s="99" customFormat="1" ht="20.25" customHeight="1">
      <c r="A38" s="101"/>
      <c r="B38" s="58">
        <v>5</v>
      </c>
      <c r="C38" s="60"/>
      <c r="D38" s="60"/>
      <c r="E38" s="60"/>
      <c r="F38" s="67" t="s">
        <v>60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9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7">
        <f t="shared" si="15"/>
        <v>0</v>
      </c>
    </row>
    <row r="39" spans="1:16" s="99" customFormat="1" ht="20.25" customHeight="1">
      <c r="A39" s="101"/>
      <c r="B39" s="58"/>
      <c r="C39" s="60">
        <v>1</v>
      </c>
      <c r="D39" s="60"/>
      <c r="E39" s="60"/>
      <c r="F39" s="68" t="s">
        <v>61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9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7">
        <f t="shared" si="16"/>
        <v>0</v>
      </c>
    </row>
    <row r="40" spans="1:16" s="99" customFormat="1" ht="20.25" customHeight="1">
      <c r="A40" s="101"/>
      <c r="B40" s="58"/>
      <c r="C40" s="60"/>
      <c r="D40" s="60"/>
      <c r="E40" s="60"/>
      <c r="F40" s="67" t="s">
        <v>46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9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7">
        <f t="shared" si="17"/>
        <v>0</v>
      </c>
    </row>
    <row r="41" spans="1:16" s="37" customFormat="1" ht="36" customHeight="1">
      <c r="A41" s="101"/>
      <c r="B41" s="58"/>
      <c r="C41" s="60"/>
      <c r="D41" s="60">
        <v>1</v>
      </c>
      <c r="E41" s="60"/>
      <c r="F41" s="69" t="s">
        <v>62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61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9">
        <f t="shared" si="18"/>
        <v>0</v>
      </c>
    </row>
    <row r="42" spans="1:16" s="37" customFormat="1" ht="20.25" customHeight="1">
      <c r="A42" s="101"/>
      <c r="B42" s="58"/>
      <c r="C42" s="60"/>
      <c r="D42" s="60"/>
      <c r="E42" s="60">
        <v>1</v>
      </c>
      <c r="F42" s="69" t="s">
        <v>63</v>
      </c>
      <c r="G42" s="22">
        <v>0</v>
      </c>
      <c r="H42" s="22">
        <v>0</v>
      </c>
      <c r="I42" s="22">
        <v>0</v>
      </c>
      <c r="J42" s="22">
        <v>0</v>
      </c>
      <c r="K42" s="61">
        <v>0</v>
      </c>
      <c r="L42" s="22">
        <v>0</v>
      </c>
      <c r="M42" s="22">
        <v>0</v>
      </c>
      <c r="N42" s="22">
        <v>0</v>
      </c>
      <c r="O42" s="22">
        <v>0</v>
      </c>
      <c r="P42" s="49">
        <v>0</v>
      </c>
    </row>
    <row r="43" spans="1:16" s="37" customFormat="1" ht="20.25" customHeight="1">
      <c r="A43" s="101"/>
      <c r="B43" s="58"/>
      <c r="C43" s="60"/>
      <c r="D43" s="60">
        <v>2</v>
      </c>
      <c r="E43" s="60"/>
      <c r="F43" s="69" t="s">
        <v>64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61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9">
        <f t="shared" si="19"/>
        <v>0</v>
      </c>
    </row>
    <row r="44" spans="1:16" s="37" customFormat="1" ht="20.25" customHeight="1">
      <c r="A44" s="101"/>
      <c r="B44" s="58"/>
      <c r="C44" s="60"/>
      <c r="D44" s="60"/>
      <c r="E44" s="60">
        <v>1</v>
      </c>
      <c r="F44" s="69" t="s">
        <v>65</v>
      </c>
      <c r="G44" s="22">
        <v>0</v>
      </c>
      <c r="H44" s="22">
        <v>0</v>
      </c>
      <c r="I44" s="22">
        <v>0</v>
      </c>
      <c r="J44" s="22">
        <v>0</v>
      </c>
      <c r="K44" s="61">
        <v>0</v>
      </c>
      <c r="L44" s="22">
        <v>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1"/>
      <c r="B45" s="58"/>
      <c r="C45" s="60"/>
      <c r="D45" s="60">
        <v>4</v>
      </c>
      <c r="E45" s="60"/>
      <c r="F45" s="69" t="s">
        <v>67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61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9">
        <f t="shared" si="20"/>
        <v>0</v>
      </c>
    </row>
    <row r="46" spans="1:17" s="37" customFormat="1" ht="35.25" customHeight="1">
      <c r="A46" s="101"/>
      <c r="B46" s="58"/>
      <c r="C46" s="60"/>
      <c r="D46" s="60"/>
      <c r="E46" s="60">
        <v>1</v>
      </c>
      <c r="F46" s="69" t="s">
        <v>68</v>
      </c>
      <c r="G46" s="22">
        <v>0</v>
      </c>
      <c r="H46" s="22">
        <v>0</v>
      </c>
      <c r="I46" s="22">
        <v>0</v>
      </c>
      <c r="J46" s="22">
        <v>0</v>
      </c>
      <c r="K46" s="61">
        <v>0</v>
      </c>
      <c r="L46" s="22">
        <v>0</v>
      </c>
      <c r="M46" s="22">
        <v>0</v>
      </c>
      <c r="N46" s="22">
        <v>0</v>
      </c>
      <c r="O46" s="22">
        <v>0</v>
      </c>
      <c r="P46" s="49">
        <v>0</v>
      </c>
      <c r="Q46" s="61">
        <v>0</v>
      </c>
    </row>
    <row r="47" spans="1:16" s="37" customFormat="1" ht="20.25" customHeight="1">
      <c r="A47" s="101"/>
      <c r="B47" s="58"/>
      <c r="C47" s="60"/>
      <c r="D47" s="60"/>
      <c r="E47" s="60">
        <v>2</v>
      </c>
      <c r="F47" s="69" t="s">
        <v>66</v>
      </c>
      <c r="G47" s="22">
        <v>0</v>
      </c>
      <c r="H47" s="22">
        <v>0</v>
      </c>
      <c r="I47" s="22">
        <v>0</v>
      </c>
      <c r="J47" s="22">
        <v>0</v>
      </c>
      <c r="K47" s="61">
        <v>0</v>
      </c>
      <c r="L47" s="22">
        <v>0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1"/>
      <c r="B48" s="58"/>
      <c r="C48" s="60"/>
      <c r="D48" s="60"/>
      <c r="E48" s="60">
        <v>3</v>
      </c>
      <c r="F48" s="69" t="s">
        <v>69</v>
      </c>
      <c r="G48" s="22">
        <v>0</v>
      </c>
      <c r="H48" s="22">
        <v>0</v>
      </c>
      <c r="I48" s="22">
        <v>0</v>
      </c>
      <c r="J48" s="22">
        <v>0</v>
      </c>
      <c r="K48" s="61">
        <v>0</v>
      </c>
      <c r="L48" s="22">
        <v>0</v>
      </c>
      <c r="M48" s="22">
        <v>0</v>
      </c>
      <c r="N48" s="22">
        <v>0</v>
      </c>
      <c r="O48" s="22">
        <v>0</v>
      </c>
      <c r="P48" s="49">
        <v>0</v>
      </c>
    </row>
    <row r="49" spans="1:16" s="99" customFormat="1" ht="20.25" customHeight="1">
      <c r="A49" s="101"/>
      <c r="B49" s="58"/>
      <c r="C49" s="60">
        <v>2</v>
      </c>
      <c r="D49" s="60"/>
      <c r="E49" s="60"/>
      <c r="F49" s="68" t="s">
        <v>70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9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7">
        <f t="shared" si="21"/>
        <v>0</v>
      </c>
    </row>
    <row r="50" spans="1:17" s="99" customFormat="1" ht="20.25" customHeight="1">
      <c r="A50" s="101"/>
      <c r="B50" s="58"/>
      <c r="C50" s="60"/>
      <c r="D50" s="60"/>
      <c r="E50" s="60"/>
      <c r="F50" s="67" t="s">
        <v>46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9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7">
        <f t="shared" si="21"/>
        <v>0</v>
      </c>
      <c r="Q50" s="59">
        <f>Q51</f>
        <v>0</v>
      </c>
    </row>
    <row r="51" spans="1:16" s="37" customFormat="1" ht="20.25" customHeight="1">
      <c r="A51" s="101"/>
      <c r="B51" s="58"/>
      <c r="C51" s="60"/>
      <c r="D51" s="60">
        <v>1</v>
      </c>
      <c r="E51" s="60"/>
      <c r="F51" s="69" t="s">
        <v>71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61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9">
        <f t="shared" si="22"/>
        <v>0</v>
      </c>
    </row>
    <row r="52" spans="1:16" s="37" customFormat="1" ht="22.5" customHeight="1">
      <c r="A52" s="101"/>
      <c r="B52" s="58"/>
      <c r="C52" s="60"/>
      <c r="D52" s="60"/>
      <c r="E52" s="60">
        <v>1</v>
      </c>
      <c r="F52" s="69" t="s">
        <v>66</v>
      </c>
      <c r="G52" s="22">
        <v>0</v>
      </c>
      <c r="H52" s="22">
        <v>0</v>
      </c>
      <c r="I52" s="22">
        <v>0</v>
      </c>
      <c r="J52" s="22">
        <v>0</v>
      </c>
      <c r="K52" s="61">
        <v>0</v>
      </c>
      <c r="L52" s="22">
        <v>0</v>
      </c>
      <c r="M52" s="22">
        <v>0</v>
      </c>
      <c r="N52" s="22">
        <v>0</v>
      </c>
      <c r="O52" s="22">
        <v>0</v>
      </c>
      <c r="P52" s="49">
        <v>0</v>
      </c>
    </row>
    <row r="53" spans="1:16" ht="22.5" customHeight="1">
      <c r="A53" s="101"/>
      <c r="B53" s="60"/>
      <c r="C53" s="60"/>
      <c r="D53" s="60"/>
      <c r="E53" s="60"/>
      <c r="F53" s="69"/>
      <c r="G53" s="21"/>
      <c r="H53" s="21"/>
      <c r="I53" s="21"/>
      <c r="J53" s="21"/>
      <c r="K53" s="59"/>
      <c r="L53" s="21"/>
      <c r="M53" s="21"/>
      <c r="N53" s="21"/>
      <c r="O53" s="21"/>
      <c r="P53" s="47"/>
    </row>
    <row r="54" spans="1:16" ht="22.5" customHeight="1">
      <c r="A54" s="101"/>
      <c r="B54" s="60"/>
      <c r="C54" s="60"/>
      <c r="D54" s="60"/>
      <c r="E54" s="60"/>
      <c r="F54" s="69"/>
      <c r="G54" s="21"/>
      <c r="H54" s="21"/>
      <c r="I54" s="21"/>
      <c r="J54" s="21"/>
      <c r="K54" s="59"/>
      <c r="L54" s="21"/>
      <c r="M54" s="21"/>
      <c r="N54" s="21"/>
      <c r="O54" s="21"/>
      <c r="P54" s="47"/>
    </row>
    <row r="55" spans="1:16" ht="22.5" customHeight="1">
      <c r="A55" s="101"/>
      <c r="B55" s="60"/>
      <c r="C55" s="60"/>
      <c r="D55" s="60"/>
      <c r="E55" s="60"/>
      <c r="F55" s="69"/>
      <c r="G55" s="21"/>
      <c r="H55" s="21"/>
      <c r="I55" s="21"/>
      <c r="J55" s="21"/>
      <c r="K55" s="59"/>
      <c r="L55" s="21"/>
      <c r="M55" s="21"/>
      <c r="N55" s="21"/>
      <c r="O55" s="21"/>
      <c r="P55" s="47"/>
    </row>
    <row r="56" spans="1:16" ht="22.5" customHeight="1">
      <c r="A56" s="101"/>
      <c r="B56" s="60"/>
      <c r="C56" s="60"/>
      <c r="D56" s="60"/>
      <c r="E56" s="60"/>
      <c r="F56" s="69"/>
      <c r="G56" s="21"/>
      <c r="H56" s="21"/>
      <c r="I56" s="21"/>
      <c r="J56" s="21"/>
      <c r="K56" s="59"/>
      <c r="L56" s="21"/>
      <c r="M56" s="21"/>
      <c r="N56" s="21"/>
      <c r="O56" s="21"/>
      <c r="P56" s="47"/>
    </row>
    <row r="57" spans="1:16" ht="22.5" customHeight="1">
      <c r="A57" s="101"/>
      <c r="B57" s="60"/>
      <c r="C57" s="60"/>
      <c r="D57" s="60"/>
      <c r="E57" s="60"/>
      <c r="F57" s="69"/>
      <c r="G57" s="21"/>
      <c r="H57" s="21"/>
      <c r="I57" s="21"/>
      <c r="J57" s="21"/>
      <c r="K57" s="59"/>
      <c r="L57" s="21"/>
      <c r="M57" s="21"/>
      <c r="N57" s="21"/>
      <c r="O57" s="21"/>
      <c r="P57" s="47"/>
    </row>
    <row r="58" spans="1:16" ht="22.5" customHeight="1">
      <c r="A58" s="101"/>
      <c r="B58" s="60"/>
      <c r="C58" s="60"/>
      <c r="D58" s="60"/>
      <c r="E58" s="60"/>
      <c r="F58" s="69"/>
      <c r="G58" s="21"/>
      <c r="H58" s="21"/>
      <c r="I58" s="21"/>
      <c r="J58" s="21"/>
      <c r="K58" s="59"/>
      <c r="L58" s="21"/>
      <c r="M58" s="21"/>
      <c r="N58" s="21"/>
      <c r="O58" s="21"/>
      <c r="P58" s="47"/>
    </row>
    <row r="59" spans="1:16" ht="22.5" customHeight="1">
      <c r="A59" s="101"/>
      <c r="B59" s="60"/>
      <c r="C59" s="60"/>
      <c r="D59" s="60"/>
      <c r="E59" s="60"/>
      <c r="F59" s="69"/>
      <c r="G59" s="21"/>
      <c r="H59" s="21"/>
      <c r="I59" s="21"/>
      <c r="J59" s="21"/>
      <c r="K59" s="59"/>
      <c r="L59" s="21"/>
      <c r="M59" s="21"/>
      <c r="N59" s="21"/>
      <c r="O59" s="21"/>
      <c r="P59" s="47"/>
    </row>
    <row r="60" spans="1:16" ht="36" customHeight="1" thickBot="1">
      <c r="A60" s="100"/>
      <c r="B60" s="71"/>
      <c r="C60" s="71"/>
      <c r="D60" s="71"/>
      <c r="E60" s="71"/>
      <c r="F60" s="72"/>
      <c r="G60" s="84"/>
      <c r="H60" s="84"/>
      <c r="I60" s="84"/>
      <c r="J60" s="84"/>
      <c r="K60" s="86"/>
      <c r="L60" s="84"/>
      <c r="M60" s="84"/>
      <c r="N60" s="84"/>
      <c r="O60" s="84"/>
      <c r="P60" s="81"/>
    </row>
    <row r="61" spans="1:18" ht="18" thickTop="1">
      <c r="A61" s="73"/>
      <c r="B61" s="74"/>
      <c r="C61" s="74"/>
      <c r="D61" s="74"/>
      <c r="E61" s="74"/>
      <c r="F61" s="75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55"/>
      <c r="R61" s="55"/>
    </row>
    <row r="62" spans="1:18" ht="16.5">
      <c r="A62" s="55"/>
      <c r="B62" s="76"/>
      <c r="C62" s="76"/>
      <c r="D62" s="77"/>
      <c r="E62" s="77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6.5">
      <c r="A63" s="55"/>
      <c r="B63" s="55"/>
      <c r="C63" s="55"/>
      <c r="D63" s="55"/>
      <c r="E63" s="55"/>
      <c r="F63" s="7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6.5">
      <c r="A64" s="55"/>
      <c r="B64" s="55"/>
      <c r="C64" s="55"/>
      <c r="D64" s="55"/>
      <c r="E64" s="55"/>
      <c r="F64" s="78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0" t="s">
        <v>16</v>
      </c>
      <c r="K1" s="34" t="s">
        <v>17</v>
      </c>
    </row>
    <row r="2" spans="1:11" s="8" customFormat="1" ht="25.5" customHeight="1">
      <c r="A2" s="28"/>
      <c r="B2" s="28"/>
      <c r="C2" s="28"/>
      <c r="D2" s="28"/>
      <c r="E2" s="28"/>
      <c r="F2" s="28"/>
      <c r="H2" s="437" t="s">
        <v>38</v>
      </c>
      <c r="I2" s="438"/>
      <c r="J2" s="438"/>
      <c r="K2" s="51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2"/>
      <c r="J3" s="2" t="s">
        <v>18</v>
      </c>
      <c r="K3" s="35" t="s">
        <v>19</v>
      </c>
    </row>
    <row r="4" spans="5:16" s="37" customFormat="1" ht="16.5" customHeight="1" thickBot="1">
      <c r="E4" s="38"/>
      <c r="G4" s="39"/>
      <c r="J4" s="53" t="s">
        <v>20</v>
      </c>
      <c r="K4" s="41" t="s">
        <v>21</v>
      </c>
      <c r="P4" s="40" t="s">
        <v>1</v>
      </c>
    </row>
    <row r="5" spans="1:16" ht="20.25" customHeight="1" thickTop="1">
      <c r="A5" s="88" t="s">
        <v>22</v>
      </c>
      <c r="B5" s="445" t="s">
        <v>23</v>
      </c>
      <c r="C5" s="445"/>
      <c r="D5" s="445"/>
      <c r="E5" s="445"/>
      <c r="F5" s="445"/>
      <c r="G5" s="448" t="s">
        <v>2</v>
      </c>
      <c r="H5" s="449"/>
      <c r="I5" s="443" t="s">
        <v>24</v>
      </c>
      <c r="J5" s="446"/>
      <c r="K5" s="444" t="s">
        <v>3</v>
      </c>
      <c r="L5" s="447"/>
      <c r="M5" s="443" t="s">
        <v>9</v>
      </c>
      <c r="N5" s="446"/>
      <c r="O5" s="443" t="s">
        <v>4</v>
      </c>
      <c r="P5" s="444"/>
    </row>
    <row r="6" spans="1:16" s="55" customFormat="1" ht="19.5" customHeight="1">
      <c r="A6" s="54" t="s">
        <v>25</v>
      </c>
      <c r="B6" s="439" t="s">
        <v>10</v>
      </c>
      <c r="C6" s="439" t="s">
        <v>11</v>
      </c>
      <c r="D6" s="439" t="s">
        <v>12</v>
      </c>
      <c r="E6" s="439" t="s">
        <v>13</v>
      </c>
      <c r="F6" s="441" t="s">
        <v>26</v>
      </c>
      <c r="G6" s="441" t="s">
        <v>27</v>
      </c>
      <c r="H6" s="441" t="s">
        <v>28</v>
      </c>
      <c r="I6" s="441" t="s">
        <v>29</v>
      </c>
      <c r="J6" s="441" t="s">
        <v>28</v>
      </c>
      <c r="K6" s="452" t="s">
        <v>27</v>
      </c>
      <c r="L6" s="441" t="s">
        <v>30</v>
      </c>
      <c r="M6" s="441" t="s">
        <v>29</v>
      </c>
      <c r="N6" s="441" t="s">
        <v>28</v>
      </c>
      <c r="O6" s="441" t="s">
        <v>27</v>
      </c>
      <c r="P6" s="450" t="s">
        <v>30</v>
      </c>
    </row>
    <row r="7" spans="1:16" ht="21" customHeight="1">
      <c r="A7" s="56" t="s">
        <v>31</v>
      </c>
      <c r="B7" s="440"/>
      <c r="C7" s="440"/>
      <c r="D7" s="440"/>
      <c r="E7" s="440"/>
      <c r="F7" s="442"/>
      <c r="G7" s="442"/>
      <c r="H7" s="442"/>
      <c r="I7" s="442"/>
      <c r="J7" s="442"/>
      <c r="K7" s="453"/>
      <c r="L7" s="442"/>
      <c r="M7" s="442"/>
      <c r="N7" s="442"/>
      <c r="O7" s="442"/>
      <c r="P7" s="451"/>
    </row>
    <row r="8" spans="1:17" s="27" customFormat="1" ht="21" customHeight="1">
      <c r="A8" s="97"/>
      <c r="B8" s="64"/>
      <c r="C8" s="65"/>
      <c r="D8" s="65"/>
      <c r="E8" s="65"/>
      <c r="F8" s="66" t="s">
        <v>32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9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6">
        <f t="shared" si="0"/>
        <v>13038111291</v>
      </c>
      <c r="Q8" s="57">
        <f>Q9+Q13+Q19+Q23+Q27</f>
        <v>30</v>
      </c>
    </row>
    <row r="9" spans="1:16" s="48" customFormat="1" ht="21" customHeight="1">
      <c r="A9" s="89">
        <v>94</v>
      </c>
      <c r="B9" s="58">
        <v>1</v>
      </c>
      <c r="C9" s="60"/>
      <c r="D9" s="60"/>
      <c r="E9" s="60"/>
      <c r="F9" s="67" t="s">
        <v>39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9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7">
        <f t="shared" si="2"/>
        <v>340873913</v>
      </c>
    </row>
    <row r="10" spans="1:16" s="48" customFormat="1" ht="21" customHeight="1">
      <c r="A10" s="23"/>
      <c r="B10" s="58"/>
      <c r="C10" s="60">
        <v>1</v>
      </c>
      <c r="D10" s="60"/>
      <c r="E10" s="60"/>
      <c r="F10" s="68" t="s">
        <v>40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9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7">
        <f t="shared" si="1"/>
        <v>251959758</v>
      </c>
    </row>
    <row r="11" spans="1:16" s="48" customFormat="1" ht="21" customHeight="1">
      <c r="A11" s="15"/>
      <c r="B11" s="58"/>
      <c r="C11" s="60"/>
      <c r="D11" s="60"/>
      <c r="E11" s="60"/>
      <c r="F11" s="67" t="s">
        <v>41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9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7">
        <f t="shared" si="1"/>
        <v>251959758</v>
      </c>
    </row>
    <row r="12" spans="1:16" s="20" customFormat="1" ht="21" customHeight="1">
      <c r="A12" s="15"/>
      <c r="B12" s="58"/>
      <c r="C12" s="60"/>
      <c r="D12" s="60">
        <v>1</v>
      </c>
      <c r="E12" s="60"/>
      <c r="F12" s="69" t="s">
        <v>42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61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9">
        <f t="shared" si="1"/>
        <v>251959758</v>
      </c>
    </row>
    <row r="13" spans="1:17" s="20" customFormat="1" ht="36" customHeight="1">
      <c r="A13" s="15"/>
      <c r="B13" s="58"/>
      <c r="C13" s="60"/>
      <c r="D13" s="60"/>
      <c r="E13" s="63">
        <v>1</v>
      </c>
      <c r="F13" s="69" t="s">
        <v>43</v>
      </c>
      <c r="G13" s="22">
        <v>0</v>
      </c>
      <c r="H13" s="22">
        <v>299600374</v>
      </c>
      <c r="I13" s="22">
        <v>0</v>
      </c>
      <c r="J13" s="22">
        <v>206024</v>
      </c>
      <c r="K13" s="61">
        <v>0</v>
      </c>
      <c r="L13" s="22">
        <v>47434592</v>
      </c>
      <c r="M13" s="22">
        <v>0</v>
      </c>
      <c r="N13" s="22">
        <v>0</v>
      </c>
      <c r="O13" s="22">
        <v>0</v>
      </c>
      <c r="P13" s="49">
        <v>251959758</v>
      </c>
      <c r="Q13" s="61">
        <f>Q14</f>
        <v>20</v>
      </c>
    </row>
    <row r="14" spans="1:17" s="62" customFormat="1" ht="21" customHeight="1">
      <c r="A14" s="15"/>
      <c r="B14" s="58"/>
      <c r="C14" s="60">
        <v>2</v>
      </c>
      <c r="D14" s="60"/>
      <c r="E14" s="60"/>
      <c r="F14" s="68" t="s">
        <v>44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9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88914155</v>
      </c>
      <c r="Q14" s="59">
        <f t="shared" si="3"/>
        <v>20</v>
      </c>
    </row>
    <row r="15" spans="1:17" s="62" customFormat="1" ht="21" customHeight="1">
      <c r="A15" s="15"/>
      <c r="B15" s="58"/>
      <c r="C15" s="60"/>
      <c r="D15" s="60"/>
      <c r="E15" s="60"/>
      <c r="F15" s="67" t="s">
        <v>41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59">
        <f t="shared" si="4"/>
        <v>10</v>
      </c>
    </row>
    <row r="16" spans="1:17" s="98" customFormat="1" ht="21" customHeight="1">
      <c r="A16" s="15"/>
      <c r="B16" s="58"/>
      <c r="C16" s="60"/>
      <c r="D16" s="60">
        <v>1</v>
      </c>
      <c r="E16" s="60"/>
      <c r="F16" s="69" t="s">
        <v>45</v>
      </c>
      <c r="G16" s="22">
        <v>0</v>
      </c>
      <c r="H16" s="22">
        <f>H17</f>
        <v>91556000</v>
      </c>
      <c r="I16" s="22">
        <v>0</v>
      </c>
      <c r="J16" s="22">
        <v>0</v>
      </c>
      <c r="K16" s="61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1">
        <v>10</v>
      </c>
    </row>
    <row r="17" spans="1:17" s="98" customFormat="1" ht="36" customHeight="1">
      <c r="A17" s="15"/>
      <c r="B17" s="58"/>
      <c r="C17" s="60"/>
      <c r="D17" s="60"/>
      <c r="E17" s="60">
        <v>1</v>
      </c>
      <c r="F17" s="69" t="s">
        <v>90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61">
        <v>0</v>
      </c>
      <c r="L17" s="22">
        <v>2560455</v>
      </c>
      <c r="M17" s="22">
        <v>0</v>
      </c>
      <c r="N17" s="22">
        <v>0</v>
      </c>
      <c r="O17" s="22">
        <v>0</v>
      </c>
      <c r="P17" s="49">
        <v>88914155</v>
      </c>
      <c r="Q17" s="61">
        <f t="shared" si="5"/>
        <v>10</v>
      </c>
    </row>
    <row r="18" spans="1:17" s="62" customFormat="1" ht="21" customHeight="1">
      <c r="A18" s="15"/>
      <c r="B18" s="58">
        <v>2</v>
      </c>
      <c r="C18" s="60"/>
      <c r="D18" s="60"/>
      <c r="E18" s="60"/>
      <c r="F18" s="67" t="s">
        <v>33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9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31751716</v>
      </c>
      <c r="Q18" s="59">
        <f t="shared" si="5"/>
        <v>10</v>
      </c>
    </row>
    <row r="19" spans="1:17" s="62" customFormat="1" ht="21" customHeight="1">
      <c r="A19" s="15"/>
      <c r="B19" s="58"/>
      <c r="C19" s="60">
        <v>1</v>
      </c>
      <c r="D19" s="60"/>
      <c r="E19" s="60"/>
      <c r="F19" s="68" t="s">
        <v>34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9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31751716</v>
      </c>
      <c r="Q19" s="59">
        <f>Q20</f>
        <v>10</v>
      </c>
    </row>
    <row r="20" spans="1:17" s="62" customFormat="1" ht="21" customHeight="1">
      <c r="A20" s="15"/>
      <c r="B20" s="58"/>
      <c r="C20" s="60"/>
      <c r="D20" s="60"/>
      <c r="E20" s="60"/>
      <c r="F20" s="67" t="s">
        <v>46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9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7150000</v>
      </c>
      <c r="Q20" s="59">
        <f>Q21</f>
        <v>10</v>
      </c>
    </row>
    <row r="21" spans="1:17" s="98" customFormat="1" ht="36" customHeight="1">
      <c r="A21" s="15"/>
      <c r="B21" s="58"/>
      <c r="C21" s="60"/>
      <c r="D21" s="60">
        <v>1</v>
      </c>
      <c r="E21" s="60"/>
      <c r="F21" s="69" t="s">
        <v>47</v>
      </c>
      <c r="G21" s="22">
        <v>0</v>
      </c>
      <c r="H21" s="22">
        <v>566196038</v>
      </c>
      <c r="I21" s="22">
        <v>0</v>
      </c>
      <c r="J21" s="22">
        <v>65692706</v>
      </c>
      <c r="K21" s="61">
        <v>0</v>
      </c>
      <c r="L21" s="22">
        <v>493353332</v>
      </c>
      <c r="M21" s="22">
        <v>0</v>
      </c>
      <c r="N21" s="22">
        <v>0</v>
      </c>
      <c r="O21" s="22">
        <v>0</v>
      </c>
      <c r="P21" s="49">
        <v>7150000</v>
      </c>
      <c r="Q21" s="61">
        <f>Q22</f>
        <v>10</v>
      </c>
    </row>
    <row r="22" spans="1:17" s="62" customFormat="1" ht="21" customHeight="1">
      <c r="A22" s="15"/>
      <c r="B22" s="58"/>
      <c r="C22" s="60"/>
      <c r="D22" s="60"/>
      <c r="E22" s="60"/>
      <c r="F22" s="67" t="s">
        <v>48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9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7">
        <f t="shared" si="8"/>
        <v>24601716</v>
      </c>
      <c r="Q22" s="59">
        <v>10</v>
      </c>
    </row>
    <row r="23" spans="1:17" s="98" customFormat="1" ht="21" customHeight="1">
      <c r="A23" s="15"/>
      <c r="B23" s="58"/>
      <c r="C23" s="60"/>
      <c r="D23" s="60">
        <v>2</v>
      </c>
      <c r="E23" s="60"/>
      <c r="F23" s="69" t="s">
        <v>49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61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24601716</v>
      </c>
      <c r="Q23" s="61"/>
    </row>
    <row r="24" spans="1:17" s="98" customFormat="1" ht="21" customHeight="1">
      <c r="A24" s="15"/>
      <c r="B24" s="58"/>
      <c r="C24" s="60"/>
      <c r="D24" s="60"/>
      <c r="E24" s="60">
        <v>1</v>
      </c>
      <c r="F24" s="69" t="s">
        <v>50</v>
      </c>
      <c r="G24" s="22">
        <v>0</v>
      </c>
      <c r="H24" s="22">
        <v>796493297</v>
      </c>
      <c r="I24" s="22">
        <v>0</v>
      </c>
      <c r="J24" s="22">
        <v>21254628</v>
      </c>
      <c r="K24" s="61">
        <v>0</v>
      </c>
      <c r="L24" s="22">
        <v>750636953</v>
      </c>
      <c r="M24" s="22">
        <v>0</v>
      </c>
      <c r="N24" s="22">
        <v>0</v>
      </c>
      <c r="O24" s="22">
        <v>0</v>
      </c>
      <c r="P24" s="49">
        <v>24601716</v>
      </c>
      <c r="Q24" s="61"/>
    </row>
    <row r="25" spans="1:17" s="62" customFormat="1" ht="21" customHeight="1">
      <c r="A25" s="15"/>
      <c r="B25" s="58">
        <v>3</v>
      </c>
      <c r="C25" s="60"/>
      <c r="D25" s="60"/>
      <c r="E25" s="60"/>
      <c r="F25" s="67" t="s">
        <v>51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9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461967000</v>
      </c>
      <c r="Q25" s="59"/>
    </row>
    <row r="26" spans="1:17" s="62" customFormat="1" ht="21" customHeight="1">
      <c r="A26" s="15"/>
      <c r="B26" s="58"/>
      <c r="C26" s="60">
        <v>1</v>
      </c>
      <c r="D26" s="60"/>
      <c r="E26" s="60"/>
      <c r="F26" s="68" t="s">
        <v>52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9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461967000</v>
      </c>
      <c r="Q26" s="59"/>
    </row>
    <row r="27" spans="1:17" s="62" customFormat="1" ht="21" customHeight="1">
      <c r="A27" s="15"/>
      <c r="B27" s="58"/>
      <c r="C27" s="60"/>
      <c r="D27" s="60"/>
      <c r="E27" s="60"/>
      <c r="F27" s="67" t="s">
        <v>53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9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7">
        <f t="shared" si="12"/>
        <v>461967000</v>
      </c>
      <c r="Q27" s="59"/>
    </row>
    <row r="28" spans="1:17" s="98" customFormat="1" ht="21" customHeight="1">
      <c r="A28" s="15"/>
      <c r="B28" s="58"/>
      <c r="C28" s="60"/>
      <c r="D28" s="60">
        <v>1</v>
      </c>
      <c r="E28" s="60"/>
      <c r="F28" s="69" t="s">
        <v>54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61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9">
        <f t="shared" si="12"/>
        <v>461967000</v>
      </c>
      <c r="Q28" s="61"/>
    </row>
    <row r="29" spans="1:17" s="98" customFormat="1" ht="20.25" customHeight="1">
      <c r="A29" s="15"/>
      <c r="B29" s="58"/>
      <c r="C29" s="60"/>
      <c r="D29" s="60"/>
      <c r="E29" s="60">
        <v>1</v>
      </c>
      <c r="F29" s="69" t="s">
        <v>55</v>
      </c>
      <c r="G29" s="22">
        <v>0</v>
      </c>
      <c r="H29" s="22">
        <v>3996400000</v>
      </c>
      <c r="I29" s="22">
        <v>0</v>
      </c>
      <c r="J29" s="22">
        <v>0</v>
      </c>
      <c r="K29" s="61">
        <v>0</v>
      </c>
      <c r="L29" s="22">
        <v>3534433000</v>
      </c>
      <c r="M29" s="22">
        <v>0</v>
      </c>
      <c r="N29" s="22">
        <v>0</v>
      </c>
      <c r="O29" s="22">
        <v>0</v>
      </c>
      <c r="P29" s="49">
        <v>461967000</v>
      </c>
      <c r="Q29" s="61">
        <v>0</v>
      </c>
    </row>
    <row r="30" spans="1:16" s="99" customFormat="1" ht="20.25" customHeight="1">
      <c r="A30" s="101"/>
      <c r="B30" s="60">
        <v>4</v>
      </c>
      <c r="C30" s="60"/>
      <c r="D30" s="60"/>
      <c r="E30" s="60"/>
      <c r="F30" s="67" t="s">
        <v>35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9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7">
        <f t="shared" si="13"/>
        <v>817114051</v>
      </c>
    </row>
    <row r="31" spans="1:16" s="99" customFormat="1" ht="20.25" customHeight="1">
      <c r="A31" s="101"/>
      <c r="B31" s="60"/>
      <c r="C31" s="60">
        <v>1</v>
      </c>
      <c r="D31" s="60"/>
      <c r="E31" s="60"/>
      <c r="F31" s="68" t="s">
        <v>56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9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7">
        <f t="shared" si="14"/>
        <v>795114051</v>
      </c>
    </row>
    <row r="32" spans="1:16" s="99" customFormat="1" ht="20.25" customHeight="1">
      <c r="A32" s="101"/>
      <c r="B32" s="60"/>
      <c r="C32" s="60"/>
      <c r="D32" s="60"/>
      <c r="E32" s="60"/>
      <c r="F32" s="67" t="s">
        <v>46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9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7">
        <f t="shared" si="14"/>
        <v>795114051</v>
      </c>
    </row>
    <row r="33" spans="1:17" s="37" customFormat="1" ht="36" customHeight="1" thickBot="1">
      <c r="A33" s="100"/>
      <c r="B33" s="71"/>
      <c r="C33" s="71"/>
      <c r="D33" s="87">
        <v>1</v>
      </c>
      <c r="E33" s="71"/>
      <c r="F33" s="72" t="s">
        <v>57</v>
      </c>
      <c r="G33" s="82">
        <v>0</v>
      </c>
      <c r="H33" s="82">
        <v>1173000000</v>
      </c>
      <c r="I33" s="82">
        <v>0</v>
      </c>
      <c r="J33" s="82">
        <v>101865547</v>
      </c>
      <c r="K33" s="85">
        <v>0</v>
      </c>
      <c r="L33" s="82">
        <v>276020402</v>
      </c>
      <c r="M33" s="82">
        <v>0</v>
      </c>
      <c r="N33" s="82">
        <v>0</v>
      </c>
      <c r="O33" s="82">
        <v>0</v>
      </c>
      <c r="P33" s="83">
        <v>795114051</v>
      </c>
      <c r="Q33" s="61">
        <v>0</v>
      </c>
    </row>
    <row r="34" spans="1:16" s="99" customFormat="1" ht="20.25" customHeight="1" thickTop="1">
      <c r="A34" s="101"/>
      <c r="B34" s="60"/>
      <c r="C34" s="60">
        <v>2</v>
      </c>
      <c r="D34" s="60"/>
      <c r="E34" s="60"/>
      <c r="F34" s="68" t="s">
        <v>36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9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7">
        <f t="shared" si="15"/>
        <v>22000000</v>
      </c>
    </row>
    <row r="35" spans="1:16" s="99" customFormat="1" ht="20.25" customHeight="1">
      <c r="A35" s="101"/>
      <c r="B35" s="60"/>
      <c r="C35" s="60"/>
      <c r="D35" s="60"/>
      <c r="E35" s="60"/>
      <c r="F35" s="67" t="s">
        <v>37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9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7">
        <f t="shared" si="16"/>
        <v>22000000</v>
      </c>
    </row>
    <row r="36" spans="1:16" s="37" customFormat="1" ht="20.25" customHeight="1">
      <c r="A36" s="101"/>
      <c r="B36" s="60"/>
      <c r="C36" s="60"/>
      <c r="D36" s="60">
        <v>1</v>
      </c>
      <c r="E36" s="60"/>
      <c r="F36" s="69" t="s">
        <v>58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61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9">
        <f t="shared" si="16"/>
        <v>22000000</v>
      </c>
    </row>
    <row r="37" spans="1:16" s="37" customFormat="1" ht="20.25" customHeight="1">
      <c r="A37" s="101"/>
      <c r="B37" s="60"/>
      <c r="C37" s="60"/>
      <c r="D37" s="60"/>
      <c r="E37" s="60">
        <v>1</v>
      </c>
      <c r="F37" s="69" t="s">
        <v>59</v>
      </c>
      <c r="G37" s="22">
        <v>0</v>
      </c>
      <c r="H37" s="22">
        <v>22100000</v>
      </c>
      <c r="I37" s="22">
        <v>0</v>
      </c>
      <c r="J37" s="22">
        <v>100000</v>
      </c>
      <c r="K37" s="61">
        <v>0</v>
      </c>
      <c r="L37" s="22">
        <v>0</v>
      </c>
      <c r="M37" s="22">
        <v>0</v>
      </c>
      <c r="N37" s="22">
        <v>0</v>
      </c>
      <c r="O37" s="22">
        <v>0</v>
      </c>
      <c r="P37" s="49">
        <v>22000000</v>
      </c>
    </row>
    <row r="38" spans="1:16" s="99" customFormat="1" ht="20.25" customHeight="1">
      <c r="A38" s="101"/>
      <c r="B38" s="60">
        <v>5</v>
      </c>
      <c r="C38" s="60"/>
      <c r="D38" s="60"/>
      <c r="E38" s="60"/>
      <c r="F38" s="67" t="s">
        <v>60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9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7">
        <f t="shared" si="17"/>
        <v>11386404611</v>
      </c>
    </row>
    <row r="39" spans="1:16" s="99" customFormat="1" ht="20.25" customHeight="1">
      <c r="A39" s="101"/>
      <c r="B39" s="60"/>
      <c r="C39" s="60">
        <v>1</v>
      </c>
      <c r="D39" s="60"/>
      <c r="E39" s="60"/>
      <c r="F39" s="68" t="s">
        <v>61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9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7">
        <f t="shared" si="18"/>
        <v>11386404611</v>
      </c>
    </row>
    <row r="40" spans="1:16" s="99" customFormat="1" ht="20.25" customHeight="1">
      <c r="A40" s="101"/>
      <c r="B40" s="60"/>
      <c r="C40" s="60"/>
      <c r="D40" s="60"/>
      <c r="E40" s="60"/>
      <c r="F40" s="67" t="s">
        <v>46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9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7">
        <f t="shared" si="19"/>
        <v>11386404611</v>
      </c>
    </row>
    <row r="41" spans="1:16" s="37" customFormat="1" ht="36" customHeight="1">
      <c r="A41" s="101"/>
      <c r="B41" s="60"/>
      <c r="C41" s="60"/>
      <c r="D41" s="60">
        <v>1</v>
      </c>
      <c r="E41" s="60"/>
      <c r="F41" s="69" t="s">
        <v>62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61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9">
        <f t="shared" si="20"/>
        <v>10000000</v>
      </c>
    </row>
    <row r="42" spans="1:16" s="37" customFormat="1" ht="20.25" customHeight="1">
      <c r="A42" s="101"/>
      <c r="B42" s="60"/>
      <c r="C42" s="60"/>
      <c r="D42" s="60"/>
      <c r="E42" s="60">
        <v>1</v>
      </c>
      <c r="F42" s="69" t="s">
        <v>63</v>
      </c>
      <c r="G42" s="22">
        <v>0</v>
      </c>
      <c r="H42" s="22">
        <v>14000000</v>
      </c>
      <c r="I42" s="22">
        <v>0</v>
      </c>
      <c r="J42" s="22">
        <v>0</v>
      </c>
      <c r="K42" s="61">
        <v>0</v>
      </c>
      <c r="L42" s="22">
        <v>4000000</v>
      </c>
      <c r="M42" s="22">
        <v>0</v>
      </c>
      <c r="N42" s="22">
        <v>0</v>
      </c>
      <c r="O42" s="22">
        <v>0</v>
      </c>
      <c r="P42" s="49">
        <v>10000000</v>
      </c>
    </row>
    <row r="43" spans="1:16" s="37" customFormat="1" ht="20.25" customHeight="1">
      <c r="A43" s="101"/>
      <c r="B43" s="60"/>
      <c r="C43" s="60"/>
      <c r="D43" s="60">
        <v>2</v>
      </c>
      <c r="E43" s="60"/>
      <c r="F43" s="69" t="s">
        <v>64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61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9">
        <f t="shared" si="21"/>
        <v>0</v>
      </c>
    </row>
    <row r="44" spans="1:16" s="37" customFormat="1" ht="20.25" customHeight="1">
      <c r="A44" s="101"/>
      <c r="B44" s="60"/>
      <c r="C44" s="60"/>
      <c r="D44" s="60"/>
      <c r="E44" s="60">
        <v>1</v>
      </c>
      <c r="F44" s="69" t="s">
        <v>65</v>
      </c>
      <c r="G44" s="22">
        <v>0</v>
      </c>
      <c r="H44" s="22">
        <v>4708321000</v>
      </c>
      <c r="I44" s="22">
        <v>0</v>
      </c>
      <c r="J44" s="22">
        <v>0</v>
      </c>
      <c r="K44" s="61">
        <v>0</v>
      </c>
      <c r="L44" s="22">
        <v>4708321000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1"/>
      <c r="B45" s="60"/>
      <c r="C45" s="60"/>
      <c r="D45" s="60">
        <v>4</v>
      </c>
      <c r="E45" s="60"/>
      <c r="F45" s="69" t="s">
        <v>67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61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9">
        <f t="shared" si="22"/>
        <v>11376404611</v>
      </c>
    </row>
    <row r="46" spans="1:17" s="37" customFormat="1" ht="35.25" customHeight="1">
      <c r="A46" s="101"/>
      <c r="B46" s="60"/>
      <c r="C46" s="60"/>
      <c r="D46" s="60"/>
      <c r="E46" s="60">
        <v>1</v>
      </c>
      <c r="F46" s="69" t="s">
        <v>68</v>
      </c>
      <c r="G46" s="22">
        <v>316868850</v>
      </c>
      <c r="H46" s="22">
        <v>1081421993</v>
      </c>
      <c r="I46" s="22">
        <v>0</v>
      </c>
      <c r="J46" s="22">
        <v>0</v>
      </c>
      <c r="K46" s="61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9">
        <v>858377190</v>
      </c>
      <c r="Q46" s="61">
        <v>0</v>
      </c>
    </row>
    <row r="47" spans="1:16" s="37" customFormat="1" ht="20.25" customHeight="1">
      <c r="A47" s="101"/>
      <c r="B47" s="60"/>
      <c r="C47" s="60"/>
      <c r="D47" s="60"/>
      <c r="E47" s="60">
        <v>2</v>
      </c>
      <c r="F47" s="69" t="s">
        <v>66</v>
      </c>
      <c r="G47" s="22">
        <v>0</v>
      </c>
      <c r="H47" s="22">
        <v>387041738</v>
      </c>
      <c r="I47" s="22">
        <v>0</v>
      </c>
      <c r="J47" s="22">
        <v>0</v>
      </c>
      <c r="K47" s="61">
        <v>0</v>
      </c>
      <c r="L47" s="22">
        <v>387041738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1"/>
      <c r="B48" s="60"/>
      <c r="C48" s="60"/>
      <c r="D48" s="60"/>
      <c r="E48" s="60">
        <v>3</v>
      </c>
      <c r="F48" s="69" t="s">
        <v>69</v>
      </c>
      <c r="G48" s="22">
        <v>80602097</v>
      </c>
      <c r="H48" s="22">
        <v>18412214389</v>
      </c>
      <c r="I48" s="22">
        <v>97043</v>
      </c>
      <c r="J48" s="22">
        <v>0</v>
      </c>
      <c r="K48" s="61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9">
        <v>10518027421</v>
      </c>
    </row>
    <row r="49" spans="1:16" s="99" customFormat="1" ht="20.25" customHeight="1">
      <c r="A49" s="101"/>
      <c r="B49" s="60"/>
      <c r="C49" s="60">
        <v>2</v>
      </c>
      <c r="D49" s="60"/>
      <c r="E49" s="60"/>
      <c r="F49" s="68" t="s">
        <v>70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9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7">
        <f t="shared" si="24"/>
        <v>0</v>
      </c>
    </row>
    <row r="50" spans="1:17" s="99" customFormat="1" ht="20.25" customHeight="1">
      <c r="A50" s="101"/>
      <c r="B50" s="60"/>
      <c r="C50" s="60"/>
      <c r="D50" s="60"/>
      <c r="E50" s="60"/>
      <c r="F50" s="67" t="s">
        <v>46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9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7">
        <f t="shared" si="24"/>
        <v>0</v>
      </c>
      <c r="Q50" s="59">
        <f>Q51</f>
        <v>0</v>
      </c>
    </row>
    <row r="51" spans="1:16" s="37" customFormat="1" ht="20.25" customHeight="1">
      <c r="A51" s="101"/>
      <c r="B51" s="60"/>
      <c r="C51" s="60"/>
      <c r="D51" s="60">
        <v>1</v>
      </c>
      <c r="E51" s="60"/>
      <c r="F51" s="69" t="s">
        <v>71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61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9">
        <f t="shared" si="24"/>
        <v>0</v>
      </c>
    </row>
    <row r="52" spans="1:16" s="37" customFormat="1" ht="22.5" customHeight="1">
      <c r="A52" s="101"/>
      <c r="B52" s="60"/>
      <c r="C52" s="60"/>
      <c r="D52" s="60"/>
      <c r="E52" s="60">
        <v>1</v>
      </c>
      <c r="F52" s="69" t="s">
        <v>66</v>
      </c>
      <c r="G52" s="22">
        <v>0</v>
      </c>
      <c r="H52" s="22">
        <v>68569200</v>
      </c>
      <c r="I52" s="22">
        <v>0</v>
      </c>
      <c r="J52" s="22">
        <v>0</v>
      </c>
      <c r="K52" s="61">
        <v>0</v>
      </c>
      <c r="L52" s="22">
        <v>68569200</v>
      </c>
      <c r="M52" s="22">
        <v>0</v>
      </c>
      <c r="N52" s="22">
        <v>0</v>
      </c>
      <c r="O52" s="22">
        <v>0</v>
      </c>
      <c r="P52" s="49">
        <v>0</v>
      </c>
    </row>
    <row r="53" spans="1:18" ht="23.25" customHeight="1">
      <c r="A53" s="101"/>
      <c r="B53" s="60"/>
      <c r="C53" s="60"/>
      <c r="D53" s="60"/>
      <c r="E53" s="60"/>
      <c r="F53" s="91"/>
      <c r="G53" s="90"/>
      <c r="H53" s="90"/>
      <c r="I53" s="90"/>
      <c r="J53" s="90"/>
      <c r="K53" s="79"/>
      <c r="L53" s="90"/>
      <c r="M53" s="90"/>
      <c r="N53" s="90"/>
      <c r="O53" s="90"/>
      <c r="P53" s="95"/>
      <c r="Q53" s="55"/>
      <c r="R53" s="55"/>
    </row>
    <row r="54" spans="1:18" ht="22.5" customHeight="1">
      <c r="A54" s="101"/>
      <c r="B54" s="60"/>
      <c r="C54" s="60"/>
      <c r="D54" s="102"/>
      <c r="E54" s="102"/>
      <c r="F54" s="90"/>
      <c r="G54" s="90"/>
      <c r="H54" s="90"/>
      <c r="I54" s="90"/>
      <c r="J54" s="90"/>
      <c r="K54" s="79"/>
      <c r="L54" s="90"/>
      <c r="M54" s="90"/>
      <c r="N54" s="90"/>
      <c r="O54" s="90"/>
      <c r="P54" s="95"/>
      <c r="Q54" s="55"/>
      <c r="R54" s="55"/>
    </row>
    <row r="55" spans="1:18" ht="22.5" customHeight="1">
      <c r="A55" s="101"/>
      <c r="B55" s="103"/>
      <c r="C55" s="103"/>
      <c r="D55" s="103"/>
      <c r="E55" s="103"/>
      <c r="F55" s="92"/>
      <c r="G55" s="90"/>
      <c r="H55" s="90"/>
      <c r="I55" s="90"/>
      <c r="J55" s="90"/>
      <c r="K55" s="79"/>
      <c r="L55" s="90"/>
      <c r="M55" s="90"/>
      <c r="N55" s="90"/>
      <c r="O55" s="90"/>
      <c r="P55" s="95"/>
      <c r="Q55" s="55"/>
      <c r="R55" s="55"/>
    </row>
    <row r="56" spans="1:18" ht="22.5" customHeight="1">
      <c r="A56" s="101"/>
      <c r="B56" s="103"/>
      <c r="C56" s="103"/>
      <c r="D56" s="103"/>
      <c r="E56" s="103"/>
      <c r="F56" s="92"/>
      <c r="G56" s="90"/>
      <c r="H56" s="90"/>
      <c r="I56" s="90"/>
      <c r="J56" s="90"/>
      <c r="K56" s="79"/>
      <c r="L56" s="90"/>
      <c r="M56" s="90"/>
      <c r="N56" s="90"/>
      <c r="O56" s="90"/>
      <c r="P56" s="95"/>
      <c r="Q56" s="55"/>
      <c r="R56" s="55"/>
    </row>
    <row r="57" spans="1:16" ht="22.5" customHeight="1">
      <c r="A57" s="101"/>
      <c r="B57" s="103"/>
      <c r="C57" s="103"/>
      <c r="D57" s="103"/>
      <c r="E57" s="103"/>
      <c r="F57" s="92"/>
      <c r="G57" s="90"/>
      <c r="H57" s="90"/>
      <c r="I57" s="90"/>
      <c r="J57" s="90"/>
      <c r="K57" s="79"/>
      <c r="L57" s="90"/>
      <c r="M57" s="90"/>
      <c r="N57" s="90"/>
      <c r="O57" s="90"/>
      <c r="P57" s="95"/>
    </row>
    <row r="58" spans="1:16" ht="22.5" customHeight="1">
      <c r="A58" s="101"/>
      <c r="B58" s="103"/>
      <c r="C58" s="103"/>
      <c r="D58" s="103"/>
      <c r="E58" s="103"/>
      <c r="F58" s="92"/>
      <c r="G58" s="90"/>
      <c r="H58" s="90"/>
      <c r="I58" s="90"/>
      <c r="J58" s="90"/>
      <c r="K58" s="79"/>
      <c r="L58" s="90"/>
      <c r="M58" s="90"/>
      <c r="N58" s="90"/>
      <c r="O58" s="90"/>
      <c r="P58" s="95"/>
    </row>
    <row r="59" spans="1:16" ht="22.5" customHeight="1">
      <c r="A59" s="101"/>
      <c r="B59" s="103"/>
      <c r="C59" s="103"/>
      <c r="D59" s="103"/>
      <c r="E59" s="103"/>
      <c r="F59" s="92"/>
      <c r="G59" s="90"/>
      <c r="H59" s="90"/>
      <c r="I59" s="90"/>
      <c r="J59" s="90"/>
      <c r="K59" s="79"/>
      <c r="L59" s="90"/>
      <c r="M59" s="90"/>
      <c r="N59" s="90"/>
      <c r="O59" s="90"/>
      <c r="P59" s="95"/>
    </row>
    <row r="60" spans="1:16" ht="35.25" customHeight="1" thickBot="1">
      <c r="A60" s="100"/>
      <c r="B60" s="104"/>
      <c r="C60" s="104"/>
      <c r="D60" s="104"/>
      <c r="E60" s="104"/>
      <c r="F60" s="94"/>
      <c r="G60" s="93"/>
      <c r="H60" s="93"/>
      <c r="I60" s="93"/>
      <c r="J60" s="93"/>
      <c r="K60" s="80"/>
      <c r="L60" s="93"/>
      <c r="M60" s="93"/>
      <c r="N60" s="93"/>
      <c r="O60" s="93"/>
      <c r="P60" s="96"/>
    </row>
    <row r="61" ht="17.2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7"/>
  <sheetViews>
    <sheetView zoomScale="85" zoomScaleNormal="85" zoomScaleSheetLayoutView="100" workbookViewId="0" topLeftCell="A1">
      <pane xSplit="8" ySplit="6" topLeftCell="I116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122" sqref="A122:IV126"/>
    </sheetView>
  </sheetViews>
  <sheetFormatPr defaultColWidth="9.00390625" defaultRowHeight="16.5"/>
  <cols>
    <col min="1" max="1" width="2.875" style="206" customWidth="1"/>
    <col min="2" max="2" width="2.75390625" style="394" customWidth="1"/>
    <col min="3" max="5" width="2.625" style="394" customWidth="1"/>
    <col min="6" max="6" width="22.625" style="7" customWidth="1"/>
    <col min="7" max="7" width="14.25390625" style="37" customWidth="1"/>
    <col min="8" max="8" width="15.125" style="37" customWidth="1"/>
    <col min="9" max="9" width="12.00390625" style="37" customWidth="1"/>
    <col min="10" max="10" width="13.625" style="37" customWidth="1"/>
    <col min="11" max="11" width="14.75390625" style="37" customWidth="1"/>
    <col min="12" max="12" width="15.125" style="37" customWidth="1"/>
    <col min="13" max="16" width="14.75390625" style="37" customWidth="1"/>
    <col min="17" max="17" width="9.00390625" style="37" hidden="1" customWidth="1"/>
    <col min="18" max="16384" width="9.00390625" style="37" customWidth="1"/>
  </cols>
  <sheetData>
    <row r="1" spans="1:11" s="10" customFormat="1" ht="15.75" customHeight="1">
      <c r="A1" s="199"/>
      <c r="B1" s="200"/>
      <c r="C1" s="200"/>
      <c r="D1" s="200"/>
      <c r="E1" s="200"/>
      <c r="F1" s="9"/>
      <c r="G1" s="9"/>
      <c r="H1" s="9"/>
      <c r="I1" s="9"/>
      <c r="J1" s="33" t="s">
        <v>102</v>
      </c>
      <c r="K1" s="34" t="s">
        <v>103</v>
      </c>
    </row>
    <row r="2" spans="1:11" s="8" customFormat="1" ht="25.5" customHeight="1">
      <c r="A2" s="199"/>
      <c r="B2" s="199"/>
      <c r="C2" s="199"/>
      <c r="D2" s="199"/>
      <c r="E2" s="199"/>
      <c r="F2" s="28"/>
      <c r="G2" s="28"/>
      <c r="H2" s="28"/>
      <c r="I2" s="28"/>
      <c r="J2" s="2" t="s">
        <v>104</v>
      </c>
      <c r="K2" s="35" t="s">
        <v>143</v>
      </c>
    </row>
    <row r="3" spans="1:11" s="8" customFormat="1" ht="25.5" customHeight="1">
      <c r="A3" s="199"/>
      <c r="B3" s="199"/>
      <c r="C3" s="199"/>
      <c r="D3" s="199"/>
      <c r="E3" s="199"/>
      <c r="F3" s="28"/>
      <c r="G3" s="28"/>
      <c r="H3" s="52"/>
      <c r="J3" s="2" t="s">
        <v>105</v>
      </c>
      <c r="K3" s="35" t="s">
        <v>106</v>
      </c>
    </row>
    <row r="4" spans="1:16" ht="16.5" customHeight="1" thickBot="1">
      <c r="A4" s="454"/>
      <c r="B4" s="454"/>
      <c r="C4" s="454"/>
      <c r="D4" s="454"/>
      <c r="E4" s="454"/>
      <c r="F4" s="37"/>
      <c r="G4" s="39"/>
      <c r="J4" s="53" t="s">
        <v>107</v>
      </c>
      <c r="K4" s="41" t="s">
        <v>175</v>
      </c>
      <c r="P4" s="40" t="s">
        <v>1</v>
      </c>
    </row>
    <row r="5" spans="1:16" ht="24" customHeight="1">
      <c r="A5" s="416" t="s">
        <v>0</v>
      </c>
      <c r="B5" s="433" t="s">
        <v>126</v>
      </c>
      <c r="C5" s="434"/>
      <c r="D5" s="434"/>
      <c r="E5" s="434"/>
      <c r="F5" s="435"/>
      <c r="G5" s="456" t="s">
        <v>2</v>
      </c>
      <c r="H5" s="458"/>
      <c r="I5" s="456" t="s">
        <v>108</v>
      </c>
      <c r="J5" s="458"/>
      <c r="K5" s="457" t="s">
        <v>3</v>
      </c>
      <c r="L5" s="458"/>
      <c r="M5" s="456" t="s">
        <v>9</v>
      </c>
      <c r="N5" s="458"/>
      <c r="O5" s="456" t="s">
        <v>4</v>
      </c>
      <c r="P5" s="457"/>
    </row>
    <row r="6" spans="1:16" ht="24" customHeight="1">
      <c r="A6" s="455"/>
      <c r="B6" s="232" t="s">
        <v>10</v>
      </c>
      <c r="C6" s="232" t="s">
        <v>11</v>
      </c>
      <c r="D6" s="232" t="s">
        <v>12</v>
      </c>
      <c r="E6" s="232" t="s">
        <v>13</v>
      </c>
      <c r="F6" s="42" t="s">
        <v>138</v>
      </c>
      <c r="G6" s="42" t="s">
        <v>109</v>
      </c>
      <c r="H6" s="42" t="s">
        <v>14</v>
      </c>
      <c r="I6" s="42" t="s">
        <v>109</v>
      </c>
      <c r="J6" s="43" t="s">
        <v>14</v>
      </c>
      <c r="K6" s="44" t="s">
        <v>109</v>
      </c>
      <c r="L6" s="42" t="s">
        <v>14</v>
      </c>
      <c r="M6" s="42" t="s">
        <v>109</v>
      </c>
      <c r="N6" s="42" t="s">
        <v>14</v>
      </c>
      <c r="O6" s="42" t="s">
        <v>109</v>
      </c>
      <c r="P6" s="45" t="s">
        <v>14</v>
      </c>
    </row>
    <row r="7" spans="1:17" s="27" customFormat="1" ht="24" customHeight="1">
      <c r="A7" s="295">
        <v>97</v>
      </c>
      <c r="B7" s="247"/>
      <c r="C7" s="247"/>
      <c r="D7" s="247"/>
      <c r="E7" s="247"/>
      <c r="F7" s="281" t="s">
        <v>139</v>
      </c>
      <c r="G7" s="311">
        <f>G11+G46+G65+G78+G93+G112+G122</f>
        <v>3664569222</v>
      </c>
      <c r="H7" s="311">
        <f>H11+H46+H65+H78+H93+H112+H122</f>
        <v>4530016199</v>
      </c>
      <c r="I7" s="311">
        <f>I11+I46+I65+I78+I93+I112+I122</f>
        <v>20489512</v>
      </c>
      <c r="J7" s="314">
        <f>J11+J46+J65+J78+J93+J112+J122</f>
        <v>366685197</v>
      </c>
      <c r="K7" s="315">
        <f>K11+K46+K65+K78+K93+K112+K122</f>
        <v>2940854701</v>
      </c>
      <c r="L7" s="311">
        <f>L11+L46+L65+L78+L93+L112+L122</f>
        <v>3184247207</v>
      </c>
      <c r="M7" s="311">
        <f>M11+M46+M65+M78+M93+M112+M122</f>
        <v>41929436</v>
      </c>
      <c r="N7" s="316">
        <f>N11+N46+N65+N78+N93+N112+N122</f>
        <v>-41929436</v>
      </c>
      <c r="O7" s="311">
        <f>O11+O46+O65+O78+O93+O112+O122</f>
        <v>745154445</v>
      </c>
      <c r="P7" s="317">
        <f>P11+P46+P65+P78+P93+P112+P122</f>
        <v>937154359</v>
      </c>
      <c r="Q7" s="57">
        <f>Q11+Q18+Q55+Q61+Q70</f>
        <v>30</v>
      </c>
    </row>
    <row r="8" spans="1:16" s="172" customFormat="1" ht="21" customHeight="1" hidden="1">
      <c r="A8" s="296"/>
      <c r="B8" s="248"/>
      <c r="C8" s="248"/>
      <c r="D8" s="248"/>
      <c r="E8" s="248"/>
      <c r="F8" s="282" t="s">
        <v>110</v>
      </c>
      <c r="G8" s="318">
        <f>G12+G47+G66+G79+G94+G113+G123</f>
        <v>3664569222</v>
      </c>
      <c r="H8" s="318">
        <f>H12+H47+H66+H79+H94+H113+H123</f>
        <v>4530016199</v>
      </c>
      <c r="I8" s="318">
        <f>I12+I47+I66+I79+I94+I113+I123</f>
        <v>20489512</v>
      </c>
      <c r="J8" s="318">
        <f>J12+J47+J66+J79+J94+J113+J123</f>
        <v>366685197</v>
      </c>
      <c r="K8" s="319">
        <f>K12+K47+K66+K79+K94+K113+K123</f>
        <v>2940854701</v>
      </c>
      <c r="L8" s="318">
        <f>L12+L47+L66+L79+L94+L113+L123</f>
        <v>3184247207</v>
      </c>
      <c r="M8" s="318">
        <f>M12+M47+M66+M79+M94+M113+M123</f>
        <v>41929436</v>
      </c>
      <c r="N8" s="318">
        <f>N12+N47+N66+N79+N94+N113+N123</f>
        <v>-41929436</v>
      </c>
      <c r="O8" s="318">
        <f>O12+O47+O66+O79+O94+O113+O123</f>
        <v>745154445</v>
      </c>
      <c r="P8" s="320">
        <f>P12+P47+P66+P79+P94+P113+P123</f>
        <v>937154359</v>
      </c>
    </row>
    <row r="9" spans="1:17" s="174" customFormat="1" ht="21.75" customHeight="1" hidden="1">
      <c r="A9" s="201"/>
      <c r="B9" s="249"/>
      <c r="C9" s="249"/>
      <c r="D9" s="249"/>
      <c r="E9" s="249"/>
      <c r="F9" s="283" t="s">
        <v>111</v>
      </c>
      <c r="G9" s="321">
        <f>G13+G48+G67+G80+G95+G114+G124</f>
        <v>378999562</v>
      </c>
      <c r="H9" s="321">
        <f>H13+H48+H67+H80+H95+H114+H124</f>
        <v>40265398</v>
      </c>
      <c r="I9" s="321">
        <f>I13+I48+I67+I80+I95+I114+I124</f>
        <v>0</v>
      </c>
      <c r="J9" s="321">
        <f>J13+J48+J67+J80+J95+J114+J124</f>
        <v>2485195</v>
      </c>
      <c r="K9" s="322">
        <f>K13+K48+K67+K80+K95+K114+K124</f>
        <v>378999562</v>
      </c>
      <c r="L9" s="321">
        <f>L13+L48+L67+L80+L95+L114+L124</f>
        <v>23333203</v>
      </c>
      <c r="M9" s="321">
        <f>M13+M48+M67+M80+M95+M114+M124</f>
        <v>0</v>
      </c>
      <c r="N9" s="321">
        <f>N13+N48+N67+N80+N95+N114+N124</f>
        <v>0</v>
      </c>
      <c r="O9" s="321">
        <f>G9-I9-K9+M9</f>
        <v>0</v>
      </c>
      <c r="P9" s="323">
        <f>H9-J9-L9+N9</f>
        <v>14447000</v>
      </c>
      <c r="Q9" s="173"/>
    </row>
    <row r="10" spans="1:17" s="176" customFormat="1" ht="21.75" customHeight="1" hidden="1">
      <c r="A10" s="202"/>
      <c r="B10" s="250"/>
      <c r="C10" s="250"/>
      <c r="D10" s="250"/>
      <c r="E10" s="250"/>
      <c r="F10" s="284" t="s">
        <v>112</v>
      </c>
      <c r="G10" s="324">
        <f>G14+G49+G68+G81+G96+G115+G125</f>
        <v>3285569660</v>
      </c>
      <c r="H10" s="324">
        <f>H14+H49+H68+H81+H96+H115+H125</f>
        <v>4489750801</v>
      </c>
      <c r="I10" s="324">
        <f>I14+I49+I68+I81+I96+I115+I125</f>
        <v>20489512</v>
      </c>
      <c r="J10" s="324">
        <f>J14+J49+J68+J81+J96+J115+J125</f>
        <v>364200002</v>
      </c>
      <c r="K10" s="325">
        <f>K14+K49+K68+K81+K96+K115+K125</f>
        <v>2561855139</v>
      </c>
      <c r="L10" s="324">
        <f>L14+L49+L68+L81+L96+L115+L125</f>
        <v>3160914004</v>
      </c>
      <c r="M10" s="324">
        <f>M14+M49+M68+M81+M96+M115+M125</f>
        <v>41929436</v>
      </c>
      <c r="N10" s="324">
        <f>N14+N49+N68+N81+N96+N115+N125</f>
        <v>-41929436</v>
      </c>
      <c r="O10" s="324">
        <f>G10-I10-K10+M10</f>
        <v>745154445</v>
      </c>
      <c r="P10" s="326">
        <f>H10-J10-L10+N10</f>
        <v>922707359</v>
      </c>
      <c r="Q10" s="175"/>
    </row>
    <row r="11" spans="1:16" s="167" customFormat="1" ht="22.5" customHeight="1">
      <c r="A11" s="177"/>
      <c r="B11" s="251">
        <v>1</v>
      </c>
      <c r="C11" s="251"/>
      <c r="D11" s="251"/>
      <c r="E11" s="251"/>
      <c r="F11" s="303" t="s">
        <v>39</v>
      </c>
      <c r="G11" s="304">
        <f>+G15+G21+G30+G35+G40</f>
        <v>444652147</v>
      </c>
      <c r="H11" s="304">
        <f>+H15+H21+H30+H35+H40</f>
        <v>674764244</v>
      </c>
      <c r="I11" s="304">
        <f>+I15+I21+I30+I35+I40</f>
        <v>488092</v>
      </c>
      <c r="J11" s="304">
        <f>+J15+J21+J30+J35+J40</f>
        <v>18559464</v>
      </c>
      <c r="K11" s="309">
        <f>+K15+K21+K30+K35+K40</f>
        <v>444164055</v>
      </c>
      <c r="L11" s="304">
        <f>+L15+L21+L30+L35+L40</f>
        <v>588217605</v>
      </c>
      <c r="M11" s="304">
        <f>+M15+M21+M30+M35+M40</f>
        <v>41929436</v>
      </c>
      <c r="N11" s="327">
        <f>+N15+N21+N30+N35+N40</f>
        <v>-41929436</v>
      </c>
      <c r="O11" s="304">
        <f>+O15+O21+O30+O35+O40</f>
        <v>41929436</v>
      </c>
      <c r="P11" s="310">
        <f>+P15+P21+P30+P35+P40</f>
        <v>26057739</v>
      </c>
    </row>
    <row r="12" spans="1:16" s="178" customFormat="1" ht="21" customHeight="1" hidden="1">
      <c r="A12" s="297"/>
      <c r="B12" s="185"/>
      <c r="C12" s="185"/>
      <c r="D12" s="185"/>
      <c r="E12" s="185"/>
      <c r="F12" s="286" t="s">
        <v>181</v>
      </c>
      <c r="G12" s="328">
        <f aca="true" t="shared" si="0" ref="G12:P12">SUM(G13:G14)</f>
        <v>444652147</v>
      </c>
      <c r="H12" s="328">
        <f t="shared" si="0"/>
        <v>674764244</v>
      </c>
      <c r="I12" s="328">
        <f t="shared" si="0"/>
        <v>488092</v>
      </c>
      <c r="J12" s="328">
        <f t="shared" si="0"/>
        <v>18559464</v>
      </c>
      <c r="K12" s="329">
        <f t="shared" si="0"/>
        <v>444164055</v>
      </c>
      <c r="L12" s="328">
        <f t="shared" si="0"/>
        <v>588217605</v>
      </c>
      <c r="M12" s="328">
        <f t="shared" si="0"/>
        <v>41929436</v>
      </c>
      <c r="N12" s="328">
        <f t="shared" si="0"/>
        <v>-41929436</v>
      </c>
      <c r="O12" s="328">
        <f t="shared" si="0"/>
        <v>41929436</v>
      </c>
      <c r="P12" s="330">
        <f t="shared" si="0"/>
        <v>26057739</v>
      </c>
    </row>
    <row r="13" spans="1:17" s="180" customFormat="1" ht="21.75" customHeight="1" hidden="1">
      <c r="A13" s="186"/>
      <c r="B13" s="187"/>
      <c r="C13" s="187"/>
      <c r="D13" s="187"/>
      <c r="E13" s="187"/>
      <c r="F13" s="396" t="s">
        <v>94</v>
      </c>
      <c r="G13" s="397">
        <f>+G19+G25+G28+G33+G38+G44</f>
        <v>378968000</v>
      </c>
      <c r="H13" s="397">
        <f>+H19+H25+H28+H33+H38+H44</f>
        <v>3390175</v>
      </c>
      <c r="I13" s="397">
        <f>+I19+I25+I28+I33+I38+I44</f>
        <v>0</v>
      </c>
      <c r="J13" s="397">
        <f>+J19+J25+J28+J33+J38+J44</f>
        <v>2396225</v>
      </c>
      <c r="K13" s="398">
        <f>+K19+K25+K28+K33+K38+K44</f>
        <v>378968000</v>
      </c>
      <c r="L13" s="397">
        <f>+L19+L25+L28+L33+L38+L44</f>
        <v>342950</v>
      </c>
      <c r="M13" s="397">
        <f>+M19+M25+M28+M33+M38+M44</f>
        <v>0</v>
      </c>
      <c r="N13" s="397">
        <f>+N19+N25+N28+N33+N38+N44</f>
        <v>0</v>
      </c>
      <c r="O13" s="397">
        <f>G13-I13-K13+M13</f>
        <v>0</v>
      </c>
      <c r="P13" s="399">
        <f>H13-J13-L13+N13</f>
        <v>651000</v>
      </c>
      <c r="Q13" s="179"/>
    </row>
    <row r="14" spans="1:17" s="182" customFormat="1" ht="21.75" customHeight="1" hidden="1">
      <c r="A14" s="189"/>
      <c r="B14" s="190"/>
      <c r="C14" s="190"/>
      <c r="D14" s="190"/>
      <c r="E14" s="190"/>
      <c r="F14" s="400" t="s">
        <v>182</v>
      </c>
      <c r="G14" s="401">
        <f>+G20+G26+G29+G34+G39+G45</f>
        <v>65684147</v>
      </c>
      <c r="H14" s="401">
        <f>+H20+H26+H29+H34+H39+H45</f>
        <v>671374069</v>
      </c>
      <c r="I14" s="401">
        <f>+I20+I26+I29+I34+I39+I45</f>
        <v>488092</v>
      </c>
      <c r="J14" s="401">
        <f>+J20+J26+J29+J34+J39+J45</f>
        <v>16163239</v>
      </c>
      <c r="K14" s="402">
        <f>+K20+K26+K29+K34+K39+K45</f>
        <v>65196055</v>
      </c>
      <c r="L14" s="401">
        <f>+L20+L26+L29+L34+L39+L45</f>
        <v>587874655</v>
      </c>
      <c r="M14" s="401">
        <f>+M20+M26+M29+M34+M39+M45</f>
        <v>41929436</v>
      </c>
      <c r="N14" s="401">
        <f>+N20+N26+N29+N34+N39+N45</f>
        <v>-41929436</v>
      </c>
      <c r="O14" s="401">
        <f>G14-I14-K14+M14</f>
        <v>41929436</v>
      </c>
      <c r="P14" s="403">
        <f>H14-J14-L14+N14</f>
        <v>25406739</v>
      </c>
      <c r="Q14" s="181"/>
    </row>
    <row r="15" spans="1:16" s="107" customFormat="1" ht="22.5" customHeight="1">
      <c r="A15" s="203"/>
      <c r="B15" s="252"/>
      <c r="C15" s="252">
        <v>2</v>
      </c>
      <c r="D15" s="252"/>
      <c r="E15" s="252"/>
      <c r="F15" s="289" t="s">
        <v>40</v>
      </c>
      <c r="G15" s="337">
        <f aca="true" t="shared" si="1" ref="G15:P17">G16</f>
        <v>0</v>
      </c>
      <c r="H15" s="337">
        <f t="shared" si="1"/>
        <v>185390882</v>
      </c>
      <c r="I15" s="337">
        <f t="shared" si="1"/>
        <v>0</v>
      </c>
      <c r="J15" s="337">
        <f t="shared" si="1"/>
        <v>0</v>
      </c>
      <c r="K15" s="338">
        <f t="shared" si="1"/>
        <v>0</v>
      </c>
      <c r="L15" s="337">
        <f t="shared" si="1"/>
        <v>143461446</v>
      </c>
      <c r="M15" s="339">
        <f t="shared" si="1"/>
        <v>41929436</v>
      </c>
      <c r="N15" s="340">
        <f t="shared" si="1"/>
        <v>-41929436</v>
      </c>
      <c r="O15" s="337">
        <f t="shared" si="1"/>
        <v>41929436</v>
      </c>
      <c r="P15" s="341">
        <f t="shared" si="1"/>
        <v>0</v>
      </c>
    </row>
    <row r="16" spans="1:16" s="107" customFormat="1" ht="23.25" customHeight="1">
      <c r="A16" s="203"/>
      <c r="B16" s="252"/>
      <c r="C16" s="252"/>
      <c r="D16" s="252"/>
      <c r="E16" s="252"/>
      <c r="F16" s="290" t="s">
        <v>41</v>
      </c>
      <c r="G16" s="337">
        <f t="shared" si="1"/>
        <v>0</v>
      </c>
      <c r="H16" s="337">
        <f t="shared" si="1"/>
        <v>185390882</v>
      </c>
      <c r="I16" s="337">
        <f t="shared" si="1"/>
        <v>0</v>
      </c>
      <c r="J16" s="337">
        <f t="shared" si="1"/>
        <v>0</v>
      </c>
      <c r="K16" s="338">
        <f t="shared" si="1"/>
        <v>0</v>
      </c>
      <c r="L16" s="337">
        <f t="shared" si="1"/>
        <v>143461446</v>
      </c>
      <c r="M16" s="339">
        <f t="shared" si="1"/>
        <v>41929436</v>
      </c>
      <c r="N16" s="340">
        <f t="shared" si="1"/>
        <v>-41929436</v>
      </c>
      <c r="O16" s="337">
        <f t="shared" si="1"/>
        <v>41929436</v>
      </c>
      <c r="P16" s="341">
        <f t="shared" si="1"/>
        <v>0</v>
      </c>
    </row>
    <row r="17" spans="1:16" s="109" customFormat="1" ht="23.25" customHeight="1">
      <c r="A17" s="203"/>
      <c r="B17" s="252"/>
      <c r="C17" s="252"/>
      <c r="D17" s="252">
        <v>1</v>
      </c>
      <c r="E17" s="252"/>
      <c r="F17" s="376" t="s">
        <v>157</v>
      </c>
      <c r="G17" s="342">
        <f t="shared" si="1"/>
        <v>0</v>
      </c>
      <c r="H17" s="342">
        <f t="shared" si="1"/>
        <v>185390882</v>
      </c>
      <c r="I17" s="342">
        <f t="shared" si="1"/>
        <v>0</v>
      </c>
      <c r="J17" s="342">
        <f t="shared" si="1"/>
        <v>0</v>
      </c>
      <c r="K17" s="343">
        <f t="shared" si="1"/>
        <v>0</v>
      </c>
      <c r="L17" s="342">
        <f t="shared" si="1"/>
        <v>143461446</v>
      </c>
      <c r="M17" s="344">
        <f t="shared" si="1"/>
        <v>41929436</v>
      </c>
      <c r="N17" s="345">
        <f t="shared" si="1"/>
        <v>-41929436</v>
      </c>
      <c r="O17" s="342">
        <f t="shared" si="1"/>
        <v>41929436</v>
      </c>
      <c r="P17" s="346">
        <f t="shared" si="1"/>
        <v>0</v>
      </c>
    </row>
    <row r="18" spans="1:17" s="113" customFormat="1" ht="36" customHeight="1">
      <c r="A18" s="177"/>
      <c r="B18" s="251"/>
      <c r="C18" s="251"/>
      <c r="D18" s="251"/>
      <c r="E18" s="251">
        <v>1</v>
      </c>
      <c r="F18" s="378" t="s">
        <v>171</v>
      </c>
      <c r="G18" s="347">
        <f>G19+G20</f>
        <v>0</v>
      </c>
      <c r="H18" s="347">
        <f aca="true" t="shared" si="2" ref="H18:N18">H19+H20</f>
        <v>185390882</v>
      </c>
      <c r="I18" s="347">
        <f t="shared" si="2"/>
        <v>0</v>
      </c>
      <c r="J18" s="347">
        <f t="shared" si="2"/>
        <v>0</v>
      </c>
      <c r="K18" s="348">
        <f t="shared" si="2"/>
        <v>0</v>
      </c>
      <c r="L18" s="347">
        <f t="shared" si="2"/>
        <v>143461446</v>
      </c>
      <c r="M18" s="349">
        <f t="shared" si="2"/>
        <v>41929436</v>
      </c>
      <c r="N18" s="345">
        <f t="shared" si="2"/>
        <v>-41929436</v>
      </c>
      <c r="O18" s="347">
        <f aca="true" t="shared" si="3" ref="O18:P20">G18-I18-K18+M18</f>
        <v>41929436</v>
      </c>
      <c r="P18" s="350">
        <f t="shared" si="3"/>
        <v>0</v>
      </c>
      <c r="Q18" s="112">
        <f>Q21</f>
        <v>20</v>
      </c>
    </row>
    <row r="19" spans="1:17" s="184" customFormat="1" ht="21.75" customHeight="1" hidden="1">
      <c r="A19" s="192"/>
      <c r="B19" s="193"/>
      <c r="C19" s="193"/>
      <c r="D19" s="193"/>
      <c r="E19" s="193"/>
      <c r="F19" s="291" t="s">
        <v>100</v>
      </c>
      <c r="G19" s="351">
        <v>0</v>
      </c>
      <c r="H19" s="351">
        <v>0</v>
      </c>
      <c r="I19" s="351"/>
      <c r="J19" s="351"/>
      <c r="K19" s="352"/>
      <c r="L19" s="351"/>
      <c r="M19" s="351"/>
      <c r="N19" s="351">
        <f>-M19</f>
        <v>0</v>
      </c>
      <c r="O19" s="353">
        <f t="shared" si="3"/>
        <v>0</v>
      </c>
      <c r="P19" s="353">
        <f t="shared" si="3"/>
        <v>0</v>
      </c>
      <c r="Q19" s="183"/>
    </row>
    <row r="20" spans="1:17" s="116" customFormat="1" ht="21.75" customHeight="1" hidden="1">
      <c r="A20" s="169"/>
      <c r="B20" s="170"/>
      <c r="C20" s="170"/>
      <c r="D20" s="170"/>
      <c r="E20" s="170"/>
      <c r="F20" s="292" t="s">
        <v>99</v>
      </c>
      <c r="G20" s="354">
        <v>0</v>
      </c>
      <c r="H20" s="354">
        <v>185390882</v>
      </c>
      <c r="I20" s="354"/>
      <c r="J20" s="354"/>
      <c r="K20" s="355"/>
      <c r="L20" s="354">
        <v>143461446</v>
      </c>
      <c r="M20" s="354">
        <v>41929436</v>
      </c>
      <c r="N20" s="354">
        <f>-M20</f>
        <v>-41929436</v>
      </c>
      <c r="O20" s="356">
        <f t="shared" si="3"/>
        <v>41929436</v>
      </c>
      <c r="P20" s="356">
        <f t="shared" si="3"/>
        <v>0</v>
      </c>
      <c r="Q20" s="115"/>
    </row>
    <row r="21" spans="1:17" s="110" customFormat="1" ht="22.5" customHeight="1">
      <c r="A21" s="203"/>
      <c r="B21" s="252"/>
      <c r="C21" s="252">
        <v>3</v>
      </c>
      <c r="D21" s="252"/>
      <c r="E21" s="252"/>
      <c r="F21" s="289" t="s">
        <v>44</v>
      </c>
      <c r="G21" s="337">
        <f>G22</f>
        <v>0</v>
      </c>
      <c r="H21" s="337">
        <f>H22</f>
        <v>289623990</v>
      </c>
      <c r="I21" s="337">
        <f aca="true" t="shared" si="4" ref="I21:N21">I22</f>
        <v>0</v>
      </c>
      <c r="J21" s="337">
        <f t="shared" si="4"/>
        <v>12977656</v>
      </c>
      <c r="K21" s="338">
        <f t="shared" si="4"/>
        <v>0</v>
      </c>
      <c r="L21" s="337">
        <f t="shared" si="4"/>
        <v>271674366</v>
      </c>
      <c r="M21" s="339">
        <f t="shared" si="4"/>
        <v>0</v>
      </c>
      <c r="N21" s="340">
        <f t="shared" si="4"/>
        <v>0</v>
      </c>
      <c r="O21" s="337">
        <f>O22</f>
        <v>0</v>
      </c>
      <c r="P21" s="341">
        <f>P22</f>
        <v>4971968</v>
      </c>
      <c r="Q21" s="106">
        <f>Q22+Q24</f>
        <v>20</v>
      </c>
    </row>
    <row r="22" spans="1:17" s="110" customFormat="1" ht="22.5" customHeight="1">
      <c r="A22" s="203"/>
      <c r="B22" s="252"/>
      <c r="C22" s="252"/>
      <c r="D22" s="252"/>
      <c r="E22" s="252"/>
      <c r="F22" s="290" t="s">
        <v>41</v>
      </c>
      <c r="G22" s="337">
        <f aca="true" t="shared" si="5" ref="G22:Q22">G23</f>
        <v>0</v>
      </c>
      <c r="H22" s="337">
        <f t="shared" si="5"/>
        <v>289623990</v>
      </c>
      <c r="I22" s="337">
        <f t="shared" si="5"/>
        <v>0</v>
      </c>
      <c r="J22" s="337">
        <f t="shared" si="5"/>
        <v>12977656</v>
      </c>
      <c r="K22" s="338">
        <f t="shared" si="5"/>
        <v>0</v>
      </c>
      <c r="L22" s="337">
        <f t="shared" si="5"/>
        <v>271674366</v>
      </c>
      <c r="M22" s="339">
        <f t="shared" si="5"/>
        <v>0</v>
      </c>
      <c r="N22" s="340">
        <f t="shared" si="5"/>
        <v>0</v>
      </c>
      <c r="O22" s="337">
        <f t="shared" si="5"/>
        <v>0</v>
      </c>
      <c r="P22" s="341">
        <f t="shared" si="5"/>
        <v>4971968</v>
      </c>
      <c r="Q22" s="106">
        <f t="shared" si="5"/>
        <v>10</v>
      </c>
    </row>
    <row r="23" spans="1:17" s="111" customFormat="1" ht="22.5" customHeight="1">
      <c r="A23" s="203"/>
      <c r="B23" s="252"/>
      <c r="C23" s="252"/>
      <c r="D23" s="252">
        <v>1</v>
      </c>
      <c r="E23" s="252"/>
      <c r="F23" s="376" t="s">
        <v>158</v>
      </c>
      <c r="G23" s="342">
        <f>G24+G27</f>
        <v>0</v>
      </c>
      <c r="H23" s="342">
        <f aca="true" t="shared" si="6" ref="H23:N23">H24+H27</f>
        <v>289623990</v>
      </c>
      <c r="I23" s="342">
        <f t="shared" si="6"/>
        <v>0</v>
      </c>
      <c r="J23" s="342">
        <f t="shared" si="6"/>
        <v>12977656</v>
      </c>
      <c r="K23" s="343">
        <f t="shared" si="6"/>
        <v>0</v>
      </c>
      <c r="L23" s="342">
        <f t="shared" si="6"/>
        <v>271674366</v>
      </c>
      <c r="M23" s="342">
        <f t="shared" si="6"/>
        <v>0</v>
      </c>
      <c r="N23" s="345">
        <f t="shared" si="6"/>
        <v>0</v>
      </c>
      <c r="O23" s="342">
        <f>O24+O27</f>
        <v>0</v>
      </c>
      <c r="P23" s="346">
        <f>P24+P27</f>
        <v>4971968</v>
      </c>
      <c r="Q23" s="108">
        <v>10</v>
      </c>
    </row>
    <row r="24" spans="1:17" s="114" customFormat="1" ht="36" customHeight="1">
      <c r="A24" s="177"/>
      <c r="B24" s="251"/>
      <c r="C24" s="251"/>
      <c r="D24" s="251"/>
      <c r="E24" s="251">
        <v>1</v>
      </c>
      <c r="F24" s="378" t="s">
        <v>178</v>
      </c>
      <c r="G24" s="347">
        <f aca="true" t="shared" si="7" ref="G24:N24">G25+G26</f>
        <v>0</v>
      </c>
      <c r="H24" s="347">
        <f t="shared" si="7"/>
        <v>58097596</v>
      </c>
      <c r="I24" s="347">
        <f t="shared" si="7"/>
        <v>0</v>
      </c>
      <c r="J24" s="347">
        <f t="shared" si="7"/>
        <v>6501710</v>
      </c>
      <c r="K24" s="348">
        <f t="shared" si="7"/>
        <v>0</v>
      </c>
      <c r="L24" s="347">
        <f t="shared" si="7"/>
        <v>46623918</v>
      </c>
      <c r="M24" s="349">
        <f t="shared" si="7"/>
        <v>0</v>
      </c>
      <c r="N24" s="345">
        <f t="shared" si="7"/>
        <v>0</v>
      </c>
      <c r="O24" s="347">
        <f aca="true" t="shared" si="8" ref="O24:P26">G24-I24-K24+M24</f>
        <v>0</v>
      </c>
      <c r="P24" s="350">
        <f t="shared" si="8"/>
        <v>4971968</v>
      </c>
      <c r="Q24" s="112">
        <f>Q46</f>
        <v>10</v>
      </c>
    </row>
    <row r="25" spans="1:17" s="184" customFormat="1" ht="21.75" customHeight="1" hidden="1">
      <c r="A25" s="192"/>
      <c r="B25" s="193"/>
      <c r="C25" s="193"/>
      <c r="D25" s="193"/>
      <c r="E25" s="193"/>
      <c r="F25" s="291" t="s">
        <v>100</v>
      </c>
      <c r="G25" s="351">
        <v>0</v>
      </c>
      <c r="H25" s="351">
        <v>0</v>
      </c>
      <c r="I25" s="351"/>
      <c r="J25" s="351"/>
      <c r="K25" s="352"/>
      <c r="L25" s="351"/>
      <c r="M25" s="351">
        <v>0</v>
      </c>
      <c r="N25" s="351">
        <f>-M25</f>
        <v>0</v>
      </c>
      <c r="O25" s="353">
        <f t="shared" si="8"/>
        <v>0</v>
      </c>
      <c r="P25" s="353">
        <f t="shared" si="8"/>
        <v>0</v>
      </c>
      <c r="Q25" s="183"/>
    </row>
    <row r="26" spans="1:17" s="116" customFormat="1" ht="21.75" customHeight="1" hidden="1">
      <c r="A26" s="169"/>
      <c r="B26" s="170"/>
      <c r="C26" s="170"/>
      <c r="D26" s="170"/>
      <c r="E26" s="170"/>
      <c r="F26" s="292" t="s">
        <v>99</v>
      </c>
      <c r="G26" s="354">
        <v>0</v>
      </c>
      <c r="H26" s="354">
        <f>35128952+22968644</f>
        <v>58097596</v>
      </c>
      <c r="I26" s="354"/>
      <c r="J26" s="354">
        <v>6501710</v>
      </c>
      <c r="K26" s="355"/>
      <c r="L26" s="354">
        <v>46623918</v>
      </c>
      <c r="M26" s="354">
        <v>0</v>
      </c>
      <c r="N26" s="354">
        <f>-M26</f>
        <v>0</v>
      </c>
      <c r="O26" s="356">
        <f t="shared" si="8"/>
        <v>0</v>
      </c>
      <c r="P26" s="356">
        <f t="shared" si="8"/>
        <v>4971968</v>
      </c>
      <c r="Q26" s="115"/>
    </row>
    <row r="27" spans="1:17" s="113" customFormat="1" ht="21.75" customHeight="1">
      <c r="A27" s="259"/>
      <c r="B27" s="258"/>
      <c r="C27" s="258"/>
      <c r="D27" s="258"/>
      <c r="E27" s="258">
        <v>2</v>
      </c>
      <c r="F27" s="377" t="s">
        <v>179</v>
      </c>
      <c r="G27" s="347">
        <f aca="true" t="shared" si="9" ref="G27:N27">SUM(G28:G29)</f>
        <v>0</v>
      </c>
      <c r="H27" s="347">
        <f t="shared" si="9"/>
        <v>231526394</v>
      </c>
      <c r="I27" s="347">
        <f t="shared" si="9"/>
        <v>0</v>
      </c>
      <c r="J27" s="347">
        <f t="shared" si="9"/>
        <v>6475946</v>
      </c>
      <c r="K27" s="348">
        <f t="shared" si="9"/>
        <v>0</v>
      </c>
      <c r="L27" s="347">
        <f t="shared" si="9"/>
        <v>225050448</v>
      </c>
      <c r="M27" s="347">
        <f t="shared" si="9"/>
        <v>0</v>
      </c>
      <c r="N27" s="345">
        <f t="shared" si="9"/>
        <v>0</v>
      </c>
      <c r="O27" s="350">
        <f aca="true" t="shared" si="10" ref="O27:P29">G27-I27-K27+M27</f>
        <v>0</v>
      </c>
      <c r="P27" s="350">
        <f t="shared" si="10"/>
        <v>0</v>
      </c>
      <c r="Q27" s="112"/>
    </row>
    <row r="28" spans="1:17" s="184" customFormat="1" ht="21.75" customHeight="1" hidden="1">
      <c r="A28" s="192"/>
      <c r="B28" s="193"/>
      <c r="C28" s="193"/>
      <c r="D28" s="193"/>
      <c r="E28" s="193"/>
      <c r="F28" s="291" t="s">
        <v>100</v>
      </c>
      <c r="G28" s="351">
        <v>0</v>
      </c>
      <c r="H28" s="351">
        <f>2739175</f>
        <v>2739175</v>
      </c>
      <c r="I28" s="351"/>
      <c r="J28" s="351">
        <v>2396225</v>
      </c>
      <c r="K28" s="352"/>
      <c r="L28" s="351">
        <v>342950</v>
      </c>
      <c r="M28" s="351"/>
      <c r="N28" s="351">
        <f>-M28</f>
        <v>0</v>
      </c>
      <c r="O28" s="353">
        <f t="shared" si="10"/>
        <v>0</v>
      </c>
      <c r="P28" s="353">
        <f t="shared" si="10"/>
        <v>0</v>
      </c>
      <c r="Q28" s="183"/>
    </row>
    <row r="29" spans="1:17" s="116" customFormat="1" ht="21.75" customHeight="1" hidden="1">
      <c r="A29" s="169"/>
      <c r="B29" s="170"/>
      <c r="C29" s="170"/>
      <c r="D29" s="170"/>
      <c r="E29" s="170"/>
      <c r="F29" s="292" t="s">
        <v>99</v>
      </c>
      <c r="G29" s="354">
        <v>0</v>
      </c>
      <c r="H29" s="354">
        <f>220332477+8454742</f>
        <v>228787219</v>
      </c>
      <c r="I29" s="354"/>
      <c r="J29" s="354">
        <v>4079721</v>
      </c>
      <c r="K29" s="355"/>
      <c r="L29" s="354">
        <v>224707498</v>
      </c>
      <c r="M29" s="354"/>
      <c r="N29" s="354">
        <f>-M29</f>
        <v>0</v>
      </c>
      <c r="O29" s="356">
        <f t="shared" si="10"/>
        <v>0</v>
      </c>
      <c r="P29" s="356">
        <f t="shared" si="10"/>
        <v>0</v>
      </c>
      <c r="Q29" s="115"/>
    </row>
    <row r="30" spans="1:17" s="257" customFormat="1" ht="22.5" customHeight="1">
      <c r="A30" s="254"/>
      <c r="B30" s="255"/>
      <c r="C30" s="258">
        <v>5</v>
      </c>
      <c r="D30" s="258"/>
      <c r="E30" s="258"/>
      <c r="F30" s="289" t="s">
        <v>144</v>
      </c>
      <c r="G30" s="357">
        <f>G31</f>
        <v>0</v>
      </c>
      <c r="H30" s="357">
        <f aca="true" t="shared" si="11" ref="H30:N31">H31</f>
        <v>45493</v>
      </c>
      <c r="I30" s="357">
        <f t="shared" si="11"/>
        <v>0</v>
      </c>
      <c r="J30" s="357">
        <f t="shared" si="11"/>
        <v>0</v>
      </c>
      <c r="K30" s="358">
        <f t="shared" si="11"/>
        <v>0</v>
      </c>
      <c r="L30" s="357">
        <f t="shared" si="11"/>
        <v>45493</v>
      </c>
      <c r="M30" s="357">
        <f t="shared" si="11"/>
        <v>0</v>
      </c>
      <c r="N30" s="340">
        <f t="shared" si="11"/>
        <v>0</v>
      </c>
      <c r="O30" s="357">
        <f>O31</f>
        <v>0</v>
      </c>
      <c r="P30" s="359">
        <f>P31</f>
        <v>0</v>
      </c>
      <c r="Q30" s="256"/>
    </row>
    <row r="31" spans="1:17" s="257" customFormat="1" ht="22.5" customHeight="1">
      <c r="A31" s="254"/>
      <c r="B31" s="255"/>
      <c r="C31" s="258"/>
      <c r="D31" s="258"/>
      <c r="E31" s="258"/>
      <c r="F31" s="290" t="s">
        <v>145</v>
      </c>
      <c r="G31" s="357">
        <f>G32</f>
        <v>0</v>
      </c>
      <c r="H31" s="357">
        <f t="shared" si="11"/>
        <v>45493</v>
      </c>
      <c r="I31" s="357">
        <f t="shared" si="11"/>
        <v>0</v>
      </c>
      <c r="J31" s="357">
        <f t="shared" si="11"/>
        <v>0</v>
      </c>
      <c r="K31" s="358">
        <f t="shared" si="11"/>
        <v>0</v>
      </c>
      <c r="L31" s="357">
        <f t="shared" si="11"/>
        <v>45493</v>
      </c>
      <c r="M31" s="357">
        <f t="shared" si="11"/>
        <v>0</v>
      </c>
      <c r="N31" s="340">
        <f t="shared" si="11"/>
        <v>0</v>
      </c>
      <c r="O31" s="357">
        <f>O32</f>
        <v>0</v>
      </c>
      <c r="P31" s="359">
        <f>P32</f>
        <v>0</v>
      </c>
      <c r="Q31" s="256"/>
    </row>
    <row r="32" spans="1:17" s="257" customFormat="1" ht="37.5" customHeight="1">
      <c r="A32" s="254"/>
      <c r="B32" s="255"/>
      <c r="C32" s="258"/>
      <c r="D32" s="258">
        <v>1</v>
      </c>
      <c r="E32" s="258"/>
      <c r="F32" s="376" t="s">
        <v>180</v>
      </c>
      <c r="G32" s="347">
        <f>SUM(G33:G34)</f>
        <v>0</v>
      </c>
      <c r="H32" s="347">
        <f aca="true" t="shared" si="12" ref="H32:N32">SUM(H33:H34)</f>
        <v>45493</v>
      </c>
      <c r="I32" s="347">
        <f t="shared" si="12"/>
        <v>0</v>
      </c>
      <c r="J32" s="347">
        <f t="shared" si="12"/>
        <v>0</v>
      </c>
      <c r="K32" s="348">
        <f t="shared" si="12"/>
        <v>0</v>
      </c>
      <c r="L32" s="347">
        <f t="shared" si="12"/>
        <v>45493</v>
      </c>
      <c r="M32" s="347">
        <f t="shared" si="12"/>
        <v>0</v>
      </c>
      <c r="N32" s="345">
        <f t="shared" si="12"/>
        <v>0</v>
      </c>
      <c r="O32" s="350">
        <f aca="true" t="shared" si="13" ref="O32:P34">G32-I32-K32+M32</f>
        <v>0</v>
      </c>
      <c r="P32" s="350">
        <f t="shared" si="13"/>
        <v>0</v>
      </c>
      <c r="Q32" s="256"/>
    </row>
    <row r="33" spans="1:17" s="184" customFormat="1" ht="21.75" customHeight="1" hidden="1">
      <c r="A33" s="192"/>
      <c r="B33" s="193"/>
      <c r="C33" s="260"/>
      <c r="D33" s="260"/>
      <c r="E33" s="260"/>
      <c r="F33" s="291" t="s">
        <v>100</v>
      </c>
      <c r="G33" s="351">
        <v>0</v>
      </c>
      <c r="H33" s="351">
        <v>0</v>
      </c>
      <c r="I33" s="351"/>
      <c r="J33" s="351"/>
      <c r="K33" s="352"/>
      <c r="L33" s="351"/>
      <c r="M33" s="351"/>
      <c r="N33" s="351">
        <f>-M33</f>
        <v>0</v>
      </c>
      <c r="O33" s="353">
        <f t="shared" si="13"/>
        <v>0</v>
      </c>
      <c r="P33" s="353">
        <f t="shared" si="13"/>
        <v>0</v>
      </c>
      <c r="Q33" s="183"/>
    </row>
    <row r="34" spans="1:17" s="116" customFormat="1" ht="21.75" customHeight="1" hidden="1">
      <c r="A34" s="169"/>
      <c r="B34" s="170"/>
      <c r="C34" s="261"/>
      <c r="D34" s="261"/>
      <c r="E34" s="261"/>
      <c r="F34" s="292" t="s">
        <v>99</v>
      </c>
      <c r="G34" s="354">
        <v>0</v>
      </c>
      <c r="H34" s="387">
        <f>4148438-4102945</f>
        <v>45493</v>
      </c>
      <c r="I34" s="354"/>
      <c r="J34" s="354"/>
      <c r="K34" s="355"/>
      <c r="L34" s="354">
        <v>45493</v>
      </c>
      <c r="M34" s="354"/>
      <c r="N34" s="354">
        <f>-M34</f>
        <v>0</v>
      </c>
      <c r="O34" s="356">
        <f t="shared" si="13"/>
        <v>0</v>
      </c>
      <c r="P34" s="356">
        <f t="shared" si="13"/>
        <v>0</v>
      </c>
      <c r="Q34" s="115"/>
    </row>
    <row r="35" spans="1:17" s="257" customFormat="1" ht="22.5" customHeight="1">
      <c r="A35" s="254"/>
      <c r="B35" s="255"/>
      <c r="C35" s="258">
        <v>7</v>
      </c>
      <c r="D35" s="258"/>
      <c r="E35" s="258"/>
      <c r="F35" s="289" t="s">
        <v>146</v>
      </c>
      <c r="G35" s="357">
        <f>G36</f>
        <v>444652147</v>
      </c>
      <c r="H35" s="357">
        <f aca="true" t="shared" si="14" ref="H35:Q36">H36</f>
        <v>0</v>
      </c>
      <c r="I35" s="357">
        <f t="shared" si="14"/>
        <v>488092</v>
      </c>
      <c r="J35" s="357">
        <f t="shared" si="14"/>
        <v>0</v>
      </c>
      <c r="K35" s="358">
        <f t="shared" si="14"/>
        <v>444164055</v>
      </c>
      <c r="L35" s="357">
        <f t="shared" si="14"/>
        <v>0</v>
      </c>
      <c r="M35" s="357">
        <f t="shared" si="14"/>
        <v>0</v>
      </c>
      <c r="N35" s="340">
        <f t="shared" si="14"/>
        <v>0</v>
      </c>
      <c r="O35" s="357">
        <f t="shared" si="14"/>
        <v>0</v>
      </c>
      <c r="P35" s="359">
        <f t="shared" si="14"/>
        <v>0</v>
      </c>
      <c r="Q35" s="112">
        <f t="shared" si="14"/>
        <v>0</v>
      </c>
    </row>
    <row r="36" spans="1:17" s="257" customFormat="1" ht="22.5" customHeight="1">
      <c r="A36" s="254"/>
      <c r="B36" s="255"/>
      <c r="C36" s="258"/>
      <c r="D36" s="258"/>
      <c r="E36" s="258"/>
      <c r="F36" s="290" t="s">
        <v>41</v>
      </c>
      <c r="G36" s="357">
        <f>G37</f>
        <v>444652147</v>
      </c>
      <c r="H36" s="357">
        <f t="shared" si="14"/>
        <v>0</v>
      </c>
      <c r="I36" s="357">
        <f t="shared" si="14"/>
        <v>488092</v>
      </c>
      <c r="J36" s="357">
        <f t="shared" si="14"/>
        <v>0</v>
      </c>
      <c r="K36" s="358">
        <f t="shared" si="14"/>
        <v>444164055</v>
      </c>
      <c r="L36" s="357">
        <f t="shared" si="14"/>
        <v>0</v>
      </c>
      <c r="M36" s="357">
        <f t="shared" si="14"/>
        <v>0</v>
      </c>
      <c r="N36" s="340">
        <f t="shared" si="14"/>
        <v>0</v>
      </c>
      <c r="O36" s="357">
        <f t="shared" si="14"/>
        <v>0</v>
      </c>
      <c r="P36" s="359">
        <f t="shared" si="14"/>
        <v>0</v>
      </c>
      <c r="Q36" s="112">
        <f t="shared" si="14"/>
        <v>0</v>
      </c>
    </row>
    <row r="37" spans="1:17" s="257" customFormat="1" ht="22.5" customHeight="1">
      <c r="A37" s="254"/>
      <c r="B37" s="255"/>
      <c r="C37" s="258"/>
      <c r="D37" s="258">
        <v>1</v>
      </c>
      <c r="E37" s="258"/>
      <c r="F37" s="376" t="s">
        <v>176</v>
      </c>
      <c r="G37" s="347">
        <f>SUM(G38:G39)</f>
        <v>444652147</v>
      </c>
      <c r="H37" s="347">
        <f aca="true" t="shared" si="15" ref="H37:Q37">SUM(H38:H39)</f>
        <v>0</v>
      </c>
      <c r="I37" s="347">
        <f t="shared" si="15"/>
        <v>488092</v>
      </c>
      <c r="J37" s="347">
        <f t="shared" si="15"/>
        <v>0</v>
      </c>
      <c r="K37" s="348">
        <f t="shared" si="15"/>
        <v>444164055</v>
      </c>
      <c r="L37" s="347">
        <f t="shared" si="15"/>
        <v>0</v>
      </c>
      <c r="M37" s="347">
        <f t="shared" si="15"/>
        <v>0</v>
      </c>
      <c r="N37" s="345">
        <f t="shared" si="15"/>
        <v>0</v>
      </c>
      <c r="O37" s="347">
        <f t="shared" si="15"/>
        <v>0</v>
      </c>
      <c r="P37" s="350">
        <f t="shared" si="15"/>
        <v>0</v>
      </c>
      <c r="Q37" s="112">
        <f t="shared" si="15"/>
        <v>0</v>
      </c>
    </row>
    <row r="38" spans="1:17" s="184" customFormat="1" ht="21.75" customHeight="1" hidden="1">
      <c r="A38" s="192"/>
      <c r="B38" s="193"/>
      <c r="C38" s="260"/>
      <c r="D38" s="260"/>
      <c r="E38" s="260"/>
      <c r="F38" s="291" t="s">
        <v>100</v>
      </c>
      <c r="G38" s="351">
        <v>378968000</v>
      </c>
      <c r="H38" s="351">
        <v>0</v>
      </c>
      <c r="I38" s="351"/>
      <c r="J38" s="351"/>
      <c r="K38" s="352">
        <v>378968000</v>
      </c>
      <c r="L38" s="351"/>
      <c r="M38" s="351"/>
      <c r="N38" s="351">
        <f>-M38</f>
        <v>0</v>
      </c>
      <c r="O38" s="353">
        <f>G38-I38-K38+M38</f>
        <v>0</v>
      </c>
      <c r="P38" s="353">
        <f>H38-J38-L38+N38</f>
        <v>0</v>
      </c>
      <c r="Q38" s="183"/>
    </row>
    <row r="39" spans="1:17" s="116" customFormat="1" ht="21.75" customHeight="1" hidden="1">
      <c r="A39" s="169"/>
      <c r="B39" s="170"/>
      <c r="C39" s="261"/>
      <c r="D39" s="261"/>
      <c r="E39" s="261"/>
      <c r="F39" s="292" t="s">
        <v>99</v>
      </c>
      <c r="G39" s="354">
        <v>65684147</v>
      </c>
      <c r="H39" s="354">
        <v>0</v>
      </c>
      <c r="I39" s="354">
        <v>488092</v>
      </c>
      <c r="J39" s="354"/>
      <c r="K39" s="355">
        <v>65196055</v>
      </c>
      <c r="L39" s="354"/>
      <c r="M39" s="354"/>
      <c r="N39" s="354">
        <f>-M39</f>
        <v>0</v>
      </c>
      <c r="O39" s="356">
        <f>G39-I39-K39+M39</f>
        <v>0</v>
      </c>
      <c r="P39" s="356">
        <f>H39-J39-L39+N39</f>
        <v>0</v>
      </c>
      <c r="Q39" s="115"/>
    </row>
    <row r="40" spans="1:17" s="110" customFormat="1" ht="21" customHeight="1">
      <c r="A40" s="203"/>
      <c r="B40" s="252"/>
      <c r="C40" s="252">
        <v>8</v>
      </c>
      <c r="D40" s="252"/>
      <c r="E40" s="252"/>
      <c r="F40" s="289" t="s">
        <v>113</v>
      </c>
      <c r="G40" s="337">
        <f>G41</f>
        <v>0</v>
      </c>
      <c r="H40" s="337">
        <f>H41</f>
        <v>199703879</v>
      </c>
      <c r="I40" s="337">
        <f aca="true" t="shared" si="16" ref="I40:N40">I41</f>
        <v>0</v>
      </c>
      <c r="J40" s="337">
        <f t="shared" si="16"/>
        <v>5581808</v>
      </c>
      <c r="K40" s="338">
        <f t="shared" si="16"/>
        <v>0</v>
      </c>
      <c r="L40" s="337">
        <f t="shared" si="16"/>
        <v>173036300</v>
      </c>
      <c r="M40" s="339">
        <f t="shared" si="16"/>
        <v>0</v>
      </c>
      <c r="N40" s="340">
        <f t="shared" si="16"/>
        <v>0</v>
      </c>
      <c r="O40" s="337">
        <f>O41</f>
        <v>0</v>
      </c>
      <c r="P40" s="341">
        <f>P41</f>
        <v>21085771</v>
      </c>
      <c r="Q40" s="106">
        <f>Q41+Q43</f>
        <v>20</v>
      </c>
    </row>
    <row r="41" spans="1:17" s="110" customFormat="1" ht="22.5" customHeight="1">
      <c r="A41" s="203"/>
      <c r="B41" s="252"/>
      <c r="C41" s="252"/>
      <c r="D41" s="252"/>
      <c r="E41" s="252"/>
      <c r="F41" s="290" t="s">
        <v>41</v>
      </c>
      <c r="G41" s="337">
        <f aca="true" t="shared" si="17" ref="G41:Q42">G42</f>
        <v>0</v>
      </c>
      <c r="H41" s="337">
        <f t="shared" si="17"/>
        <v>199703879</v>
      </c>
      <c r="I41" s="337">
        <f t="shared" si="17"/>
        <v>0</v>
      </c>
      <c r="J41" s="337">
        <f t="shared" si="17"/>
        <v>5581808</v>
      </c>
      <c r="K41" s="338">
        <f t="shared" si="17"/>
        <v>0</v>
      </c>
      <c r="L41" s="337">
        <f t="shared" si="17"/>
        <v>173036300</v>
      </c>
      <c r="M41" s="339">
        <f t="shared" si="17"/>
        <v>0</v>
      </c>
      <c r="N41" s="340">
        <f t="shared" si="17"/>
        <v>0</v>
      </c>
      <c r="O41" s="337">
        <f t="shared" si="17"/>
        <v>0</v>
      </c>
      <c r="P41" s="341">
        <f t="shared" si="17"/>
        <v>21085771</v>
      </c>
      <c r="Q41" s="106">
        <f t="shared" si="17"/>
        <v>10</v>
      </c>
    </row>
    <row r="42" spans="1:17" s="111" customFormat="1" ht="36.75" customHeight="1">
      <c r="A42" s="203"/>
      <c r="B42" s="252"/>
      <c r="C42" s="252"/>
      <c r="D42" s="252">
        <v>1</v>
      </c>
      <c r="E42" s="252"/>
      <c r="F42" s="376" t="s">
        <v>159</v>
      </c>
      <c r="G42" s="342">
        <f t="shared" si="17"/>
        <v>0</v>
      </c>
      <c r="H42" s="342">
        <f t="shared" si="17"/>
        <v>199703879</v>
      </c>
      <c r="I42" s="342">
        <f t="shared" si="17"/>
        <v>0</v>
      </c>
      <c r="J42" s="342">
        <f t="shared" si="17"/>
        <v>5581808</v>
      </c>
      <c r="K42" s="343">
        <f t="shared" si="17"/>
        <v>0</v>
      </c>
      <c r="L42" s="342">
        <f t="shared" si="17"/>
        <v>173036300</v>
      </c>
      <c r="M42" s="344">
        <f t="shared" si="17"/>
        <v>0</v>
      </c>
      <c r="N42" s="345">
        <f t="shared" si="17"/>
        <v>0</v>
      </c>
      <c r="O42" s="342">
        <f t="shared" si="17"/>
        <v>0</v>
      </c>
      <c r="P42" s="346">
        <f t="shared" si="17"/>
        <v>21085771</v>
      </c>
      <c r="Q42" s="108">
        <v>10</v>
      </c>
    </row>
    <row r="43" spans="1:17" s="114" customFormat="1" ht="52.5" customHeight="1">
      <c r="A43" s="177"/>
      <c r="B43" s="251"/>
      <c r="C43" s="251"/>
      <c r="D43" s="251"/>
      <c r="E43" s="251">
        <v>1</v>
      </c>
      <c r="F43" s="378" t="s">
        <v>170</v>
      </c>
      <c r="G43" s="347">
        <f aca="true" t="shared" si="18" ref="G43:N43">G44+G45</f>
        <v>0</v>
      </c>
      <c r="H43" s="347">
        <f t="shared" si="18"/>
        <v>199703879</v>
      </c>
      <c r="I43" s="347">
        <f t="shared" si="18"/>
        <v>0</v>
      </c>
      <c r="J43" s="347">
        <f t="shared" si="18"/>
        <v>5581808</v>
      </c>
      <c r="K43" s="348">
        <f t="shared" si="18"/>
        <v>0</v>
      </c>
      <c r="L43" s="347">
        <f t="shared" si="18"/>
        <v>173036300</v>
      </c>
      <c r="M43" s="349">
        <f t="shared" si="18"/>
        <v>0</v>
      </c>
      <c r="N43" s="345">
        <f t="shared" si="18"/>
        <v>0</v>
      </c>
      <c r="O43" s="347">
        <f aca="true" t="shared" si="19" ref="O43:P45">G43-I43-K43+M43</f>
        <v>0</v>
      </c>
      <c r="P43" s="350">
        <f t="shared" si="19"/>
        <v>21085771</v>
      </c>
      <c r="Q43" s="112">
        <f>Q57</f>
        <v>10</v>
      </c>
    </row>
    <row r="44" spans="1:17" s="184" customFormat="1" ht="21.75" customHeight="1" hidden="1">
      <c r="A44" s="192"/>
      <c r="B44" s="193"/>
      <c r="C44" s="193"/>
      <c r="D44" s="193"/>
      <c r="E44" s="193"/>
      <c r="F44" s="291" t="s">
        <v>100</v>
      </c>
      <c r="G44" s="351">
        <v>0</v>
      </c>
      <c r="H44" s="351">
        <v>651000</v>
      </c>
      <c r="I44" s="351"/>
      <c r="J44" s="351"/>
      <c r="K44" s="352"/>
      <c r="L44" s="351"/>
      <c r="M44" s="351"/>
      <c r="N44" s="351">
        <f>-M44</f>
        <v>0</v>
      </c>
      <c r="O44" s="353">
        <f t="shared" si="19"/>
        <v>0</v>
      </c>
      <c r="P44" s="353">
        <f t="shared" si="19"/>
        <v>651000</v>
      </c>
      <c r="Q44" s="183"/>
    </row>
    <row r="45" spans="1:17" s="116" customFormat="1" ht="21.75" customHeight="1" hidden="1">
      <c r="A45" s="169"/>
      <c r="B45" s="170"/>
      <c r="C45" s="170"/>
      <c r="D45" s="170"/>
      <c r="E45" s="170"/>
      <c r="F45" s="292" t="s">
        <v>99</v>
      </c>
      <c r="G45" s="354">
        <v>0</v>
      </c>
      <c r="H45" s="354">
        <v>199052879</v>
      </c>
      <c r="I45" s="354"/>
      <c r="J45" s="354">
        <v>5581808</v>
      </c>
      <c r="K45" s="355"/>
      <c r="L45" s="354">
        <v>173036300</v>
      </c>
      <c r="M45" s="354"/>
      <c r="N45" s="354">
        <f>-M45</f>
        <v>0</v>
      </c>
      <c r="O45" s="356">
        <f t="shared" si="19"/>
        <v>0</v>
      </c>
      <c r="P45" s="356">
        <f t="shared" si="19"/>
        <v>20434771</v>
      </c>
      <c r="Q45" s="115"/>
    </row>
    <row r="46" spans="1:17" s="168" customFormat="1" ht="22.5" customHeight="1">
      <c r="A46" s="177"/>
      <c r="B46" s="251">
        <v>2</v>
      </c>
      <c r="C46" s="251"/>
      <c r="D46" s="251"/>
      <c r="E46" s="251"/>
      <c r="F46" s="285" t="s">
        <v>114</v>
      </c>
      <c r="G46" s="357">
        <f>G50+G55</f>
        <v>0</v>
      </c>
      <c r="H46" s="357">
        <f>H50+H55</f>
        <v>302286410</v>
      </c>
      <c r="I46" s="357">
        <f aca="true" t="shared" si="20" ref="I46:P46">I50+I55</f>
        <v>0</v>
      </c>
      <c r="J46" s="357">
        <f t="shared" si="20"/>
        <v>9418417</v>
      </c>
      <c r="K46" s="358">
        <f t="shared" si="20"/>
        <v>0</v>
      </c>
      <c r="L46" s="357">
        <f t="shared" si="20"/>
        <v>287071993</v>
      </c>
      <c r="M46" s="357">
        <f t="shared" si="20"/>
        <v>0</v>
      </c>
      <c r="N46" s="340">
        <f t="shared" si="20"/>
        <v>0</v>
      </c>
      <c r="O46" s="357">
        <f t="shared" si="20"/>
        <v>0</v>
      </c>
      <c r="P46" s="359">
        <f t="shared" si="20"/>
        <v>5796000</v>
      </c>
      <c r="Q46" s="166">
        <f>Q55</f>
        <v>10</v>
      </c>
    </row>
    <row r="47" spans="1:16" s="178" customFormat="1" ht="21" customHeight="1" hidden="1">
      <c r="A47" s="297"/>
      <c r="B47" s="185"/>
      <c r="C47" s="185"/>
      <c r="D47" s="185"/>
      <c r="E47" s="185"/>
      <c r="F47" s="293" t="s">
        <v>115</v>
      </c>
      <c r="G47" s="328">
        <f aca="true" t="shared" si="21" ref="G47:P47">SUM(G48:G49)</f>
        <v>0</v>
      </c>
      <c r="H47" s="328">
        <f t="shared" si="21"/>
        <v>302286410</v>
      </c>
      <c r="I47" s="328">
        <f t="shared" si="21"/>
        <v>0</v>
      </c>
      <c r="J47" s="328">
        <f t="shared" si="21"/>
        <v>9418417</v>
      </c>
      <c r="K47" s="329">
        <f t="shared" si="21"/>
        <v>0</v>
      </c>
      <c r="L47" s="328">
        <f t="shared" si="21"/>
        <v>287071993</v>
      </c>
      <c r="M47" s="328">
        <f t="shared" si="21"/>
        <v>0</v>
      </c>
      <c r="N47" s="328">
        <f t="shared" si="21"/>
        <v>0</v>
      </c>
      <c r="O47" s="328">
        <f t="shared" si="21"/>
        <v>0</v>
      </c>
      <c r="P47" s="330">
        <f t="shared" si="21"/>
        <v>5796000</v>
      </c>
    </row>
    <row r="48" spans="1:17" s="180" customFormat="1" ht="21.75" customHeight="1" hidden="1">
      <c r="A48" s="186"/>
      <c r="B48" s="187"/>
      <c r="C48" s="187"/>
      <c r="D48" s="187"/>
      <c r="E48" s="187"/>
      <c r="F48" s="287" t="s">
        <v>116</v>
      </c>
      <c r="G48" s="397">
        <f>G53+G58+G63</f>
        <v>0</v>
      </c>
      <c r="H48" s="397">
        <f>H53+H58+H63</f>
        <v>14950500</v>
      </c>
      <c r="I48" s="397">
        <f aca="true" t="shared" si="22" ref="I48:N48">I53+I58+I63</f>
        <v>0</v>
      </c>
      <c r="J48" s="397">
        <f t="shared" si="22"/>
        <v>0</v>
      </c>
      <c r="K48" s="398">
        <f t="shared" si="22"/>
        <v>0</v>
      </c>
      <c r="L48" s="397">
        <f t="shared" si="22"/>
        <v>9154500</v>
      </c>
      <c r="M48" s="397">
        <f t="shared" si="22"/>
        <v>0</v>
      </c>
      <c r="N48" s="397">
        <f t="shared" si="22"/>
        <v>0</v>
      </c>
      <c r="O48" s="397">
        <f>G48-I48-K48+M48</f>
        <v>0</v>
      </c>
      <c r="P48" s="399">
        <f>H48-J48-L48+N48</f>
        <v>5796000</v>
      </c>
      <c r="Q48" s="188"/>
    </row>
    <row r="49" spans="1:17" s="182" customFormat="1" ht="21.75" customHeight="1" hidden="1">
      <c r="A49" s="189"/>
      <c r="B49" s="190"/>
      <c r="C49" s="190"/>
      <c r="D49" s="190"/>
      <c r="E49" s="190"/>
      <c r="F49" s="288" t="s">
        <v>117</v>
      </c>
      <c r="G49" s="401">
        <f>G54+G59+G64</f>
        <v>0</v>
      </c>
      <c r="H49" s="401">
        <f>H54+H59+H64</f>
        <v>287335910</v>
      </c>
      <c r="I49" s="401">
        <f aca="true" t="shared" si="23" ref="I49:N49">I54+I59+I64</f>
        <v>0</v>
      </c>
      <c r="J49" s="401">
        <f t="shared" si="23"/>
        <v>9418417</v>
      </c>
      <c r="K49" s="402">
        <f t="shared" si="23"/>
        <v>0</v>
      </c>
      <c r="L49" s="401">
        <f t="shared" si="23"/>
        <v>277917493</v>
      </c>
      <c r="M49" s="401">
        <f t="shared" si="23"/>
        <v>0</v>
      </c>
      <c r="N49" s="401">
        <f t="shared" si="23"/>
        <v>0</v>
      </c>
      <c r="O49" s="401">
        <f>G49-I49-K49+M49</f>
        <v>0</v>
      </c>
      <c r="P49" s="403">
        <f>H49-J49-L49+N49</f>
        <v>0</v>
      </c>
      <c r="Q49" s="191"/>
    </row>
    <row r="50" spans="1:17" s="257" customFormat="1" ht="22.5" customHeight="1">
      <c r="A50" s="259"/>
      <c r="B50" s="258"/>
      <c r="C50" s="258">
        <v>1</v>
      </c>
      <c r="D50" s="258"/>
      <c r="E50" s="258"/>
      <c r="F50" s="289" t="s">
        <v>147</v>
      </c>
      <c r="G50" s="357">
        <f>G51</f>
        <v>0</v>
      </c>
      <c r="H50" s="357">
        <f aca="true" t="shared" si="24" ref="H50:N51">H51</f>
        <v>69123449</v>
      </c>
      <c r="I50" s="357">
        <f t="shared" si="24"/>
        <v>0</v>
      </c>
      <c r="J50" s="357">
        <f t="shared" si="24"/>
        <v>8423615</v>
      </c>
      <c r="K50" s="358">
        <f t="shared" si="24"/>
        <v>0</v>
      </c>
      <c r="L50" s="357">
        <f t="shared" si="24"/>
        <v>60699834</v>
      </c>
      <c r="M50" s="357">
        <f t="shared" si="24"/>
        <v>0</v>
      </c>
      <c r="N50" s="340">
        <f t="shared" si="24"/>
        <v>0</v>
      </c>
      <c r="O50" s="357">
        <f>O51</f>
        <v>0</v>
      </c>
      <c r="P50" s="359">
        <f>P51</f>
        <v>0</v>
      </c>
      <c r="Q50" s="262"/>
    </row>
    <row r="51" spans="1:17" s="257" customFormat="1" ht="22.5" customHeight="1" thickBot="1">
      <c r="A51" s="379"/>
      <c r="B51" s="301"/>
      <c r="C51" s="301"/>
      <c r="D51" s="301"/>
      <c r="E51" s="301"/>
      <c r="F51" s="302" t="s">
        <v>148</v>
      </c>
      <c r="G51" s="361">
        <f>G52</f>
        <v>0</v>
      </c>
      <c r="H51" s="361">
        <f t="shared" si="24"/>
        <v>69123449</v>
      </c>
      <c r="I51" s="361">
        <f t="shared" si="24"/>
        <v>0</v>
      </c>
      <c r="J51" s="361">
        <f t="shared" si="24"/>
        <v>8423615</v>
      </c>
      <c r="K51" s="404">
        <f t="shared" si="24"/>
        <v>0</v>
      </c>
      <c r="L51" s="361">
        <f t="shared" si="24"/>
        <v>60699834</v>
      </c>
      <c r="M51" s="361">
        <f t="shared" si="24"/>
        <v>0</v>
      </c>
      <c r="N51" s="363">
        <f t="shared" si="24"/>
        <v>0</v>
      </c>
      <c r="O51" s="361">
        <f>O52</f>
        <v>0</v>
      </c>
      <c r="P51" s="388">
        <f>P52</f>
        <v>0</v>
      </c>
      <c r="Q51" s="262"/>
    </row>
    <row r="52" spans="1:17" s="257" customFormat="1" ht="22.5" customHeight="1">
      <c r="A52" s="259"/>
      <c r="B52" s="258"/>
      <c r="C52" s="258"/>
      <c r="D52" s="258">
        <v>1</v>
      </c>
      <c r="E52" s="258"/>
      <c r="F52" s="376" t="s">
        <v>160</v>
      </c>
      <c r="G52" s="347">
        <f>SUM(G53:G54)</f>
        <v>0</v>
      </c>
      <c r="H52" s="347">
        <f aca="true" t="shared" si="25" ref="H52:N52">SUM(H53:H54)</f>
        <v>69123449</v>
      </c>
      <c r="I52" s="347">
        <f t="shared" si="25"/>
        <v>0</v>
      </c>
      <c r="J52" s="347">
        <f t="shared" si="25"/>
        <v>8423615</v>
      </c>
      <c r="K52" s="348">
        <f t="shared" si="25"/>
        <v>0</v>
      </c>
      <c r="L52" s="347">
        <f t="shared" si="25"/>
        <v>60699834</v>
      </c>
      <c r="M52" s="347">
        <f t="shared" si="25"/>
        <v>0</v>
      </c>
      <c r="N52" s="345">
        <f t="shared" si="25"/>
        <v>0</v>
      </c>
      <c r="O52" s="347">
        <v>0</v>
      </c>
      <c r="P52" s="350">
        <f>H52-J52-L52+N52</f>
        <v>0</v>
      </c>
      <c r="Q52" s="262"/>
    </row>
    <row r="53" spans="1:17" s="184" customFormat="1" ht="21.75" customHeight="1" hidden="1">
      <c r="A53" s="264"/>
      <c r="B53" s="260"/>
      <c r="C53" s="260"/>
      <c r="D53" s="260"/>
      <c r="E53" s="260"/>
      <c r="F53" s="291" t="s">
        <v>100</v>
      </c>
      <c r="G53" s="351">
        <v>0</v>
      </c>
      <c r="H53" s="351">
        <v>0</v>
      </c>
      <c r="I53" s="351"/>
      <c r="J53" s="351"/>
      <c r="K53" s="352"/>
      <c r="L53" s="351"/>
      <c r="M53" s="351"/>
      <c r="N53" s="351">
        <f>-M53</f>
        <v>0</v>
      </c>
      <c r="O53" s="351">
        <f>G53-I53-K53+M53</f>
        <v>0</v>
      </c>
      <c r="P53" s="353">
        <f>H53-J53-L53+N53</f>
        <v>0</v>
      </c>
      <c r="Q53" s="194"/>
    </row>
    <row r="54" spans="1:17" s="116" customFormat="1" ht="21.75" customHeight="1" hidden="1">
      <c r="A54" s="263"/>
      <c r="B54" s="261"/>
      <c r="C54" s="261"/>
      <c r="D54" s="261"/>
      <c r="E54" s="261"/>
      <c r="F54" s="292" t="s">
        <v>99</v>
      </c>
      <c r="G54" s="354">
        <v>0</v>
      </c>
      <c r="H54" s="354">
        <v>69123449</v>
      </c>
      <c r="I54" s="354">
        <v>0</v>
      </c>
      <c r="J54" s="354">
        <v>8423615</v>
      </c>
      <c r="K54" s="355">
        <v>0</v>
      </c>
      <c r="L54" s="354">
        <v>60699834</v>
      </c>
      <c r="M54" s="354">
        <v>0</v>
      </c>
      <c r="N54" s="354">
        <f>-M54</f>
        <v>0</v>
      </c>
      <c r="O54" s="354">
        <f>G54-I54-K54+M54</f>
        <v>0</v>
      </c>
      <c r="P54" s="356">
        <f>H54-J54-L54+N54</f>
        <v>0</v>
      </c>
      <c r="Q54" s="171"/>
    </row>
    <row r="55" spans="1:17" s="110" customFormat="1" ht="22.5" customHeight="1">
      <c r="A55" s="203"/>
      <c r="B55" s="252"/>
      <c r="C55" s="252">
        <v>2</v>
      </c>
      <c r="D55" s="252"/>
      <c r="E55" s="252"/>
      <c r="F55" s="289" t="s">
        <v>118</v>
      </c>
      <c r="G55" s="337">
        <f>G56+G60</f>
        <v>0</v>
      </c>
      <c r="H55" s="337">
        <f>H56+H60</f>
        <v>233162961</v>
      </c>
      <c r="I55" s="337">
        <f aca="true" t="shared" si="26" ref="I55:P55">I56+I60</f>
        <v>0</v>
      </c>
      <c r="J55" s="337">
        <f t="shared" si="26"/>
        <v>994802</v>
      </c>
      <c r="K55" s="338">
        <f t="shared" si="26"/>
        <v>0</v>
      </c>
      <c r="L55" s="337">
        <f t="shared" si="26"/>
        <v>226372159</v>
      </c>
      <c r="M55" s="339">
        <f t="shared" si="26"/>
        <v>0</v>
      </c>
      <c r="N55" s="340">
        <f t="shared" si="26"/>
        <v>0</v>
      </c>
      <c r="O55" s="337">
        <f t="shared" si="26"/>
        <v>0</v>
      </c>
      <c r="P55" s="341">
        <f t="shared" si="26"/>
        <v>5796000</v>
      </c>
      <c r="Q55" s="106">
        <f>Q56</f>
        <v>10</v>
      </c>
    </row>
    <row r="56" spans="1:17" s="110" customFormat="1" ht="22.5" customHeight="1">
      <c r="A56" s="203"/>
      <c r="B56" s="252"/>
      <c r="C56" s="252"/>
      <c r="D56" s="252"/>
      <c r="E56" s="252"/>
      <c r="F56" s="290" t="s">
        <v>46</v>
      </c>
      <c r="G56" s="337">
        <f aca="true" t="shared" si="27" ref="G56:P56">G57</f>
        <v>0</v>
      </c>
      <c r="H56" s="337">
        <f t="shared" si="27"/>
        <v>230710461</v>
      </c>
      <c r="I56" s="337">
        <f t="shared" si="27"/>
        <v>0</v>
      </c>
      <c r="J56" s="337">
        <f t="shared" si="27"/>
        <v>994802</v>
      </c>
      <c r="K56" s="338">
        <f t="shared" si="27"/>
        <v>0</v>
      </c>
      <c r="L56" s="337">
        <f t="shared" si="27"/>
        <v>223919659</v>
      </c>
      <c r="M56" s="339">
        <f t="shared" si="27"/>
        <v>0</v>
      </c>
      <c r="N56" s="340">
        <f t="shared" si="27"/>
        <v>0</v>
      </c>
      <c r="O56" s="337">
        <f t="shared" si="27"/>
        <v>0</v>
      </c>
      <c r="P56" s="341">
        <f t="shared" si="27"/>
        <v>5796000</v>
      </c>
      <c r="Q56" s="106">
        <f>Q57</f>
        <v>10</v>
      </c>
    </row>
    <row r="57" spans="1:17" s="114" customFormat="1" ht="36.75" customHeight="1">
      <c r="A57" s="177"/>
      <c r="B57" s="251"/>
      <c r="C57" s="251"/>
      <c r="D57" s="251">
        <v>1</v>
      </c>
      <c r="E57" s="251"/>
      <c r="F57" s="376" t="s">
        <v>47</v>
      </c>
      <c r="G57" s="347">
        <f aca="true" t="shared" si="28" ref="G57:N57">G58+G59</f>
        <v>0</v>
      </c>
      <c r="H57" s="347">
        <f t="shared" si="28"/>
        <v>230710461</v>
      </c>
      <c r="I57" s="347">
        <f t="shared" si="28"/>
        <v>0</v>
      </c>
      <c r="J57" s="347">
        <f t="shared" si="28"/>
        <v>994802</v>
      </c>
      <c r="K57" s="348">
        <f t="shared" si="28"/>
        <v>0</v>
      </c>
      <c r="L57" s="347">
        <f t="shared" si="28"/>
        <v>223919659</v>
      </c>
      <c r="M57" s="349">
        <f t="shared" si="28"/>
        <v>0</v>
      </c>
      <c r="N57" s="345">
        <f t="shared" si="28"/>
        <v>0</v>
      </c>
      <c r="O57" s="347">
        <v>0</v>
      </c>
      <c r="P57" s="350">
        <f>H57-J57-L57+N57</f>
        <v>5796000</v>
      </c>
      <c r="Q57" s="112">
        <f>Q60</f>
        <v>10</v>
      </c>
    </row>
    <row r="58" spans="1:17" s="184" customFormat="1" ht="21.75" customHeight="1" hidden="1">
      <c r="A58" s="192"/>
      <c r="B58" s="193"/>
      <c r="C58" s="193"/>
      <c r="D58" s="193"/>
      <c r="E58" s="193"/>
      <c r="F58" s="291" t="s">
        <v>100</v>
      </c>
      <c r="G58" s="351">
        <v>0</v>
      </c>
      <c r="H58" s="351">
        <v>12498000</v>
      </c>
      <c r="I58" s="351"/>
      <c r="J58" s="351"/>
      <c r="K58" s="352"/>
      <c r="L58" s="351">
        <v>6702000</v>
      </c>
      <c r="M58" s="351">
        <v>0</v>
      </c>
      <c r="N58" s="351">
        <f>-M58</f>
        <v>0</v>
      </c>
      <c r="O58" s="353">
        <f>G58-I58-K58+M58</f>
        <v>0</v>
      </c>
      <c r="P58" s="353">
        <f>H58-J58-L58+N58</f>
        <v>5796000</v>
      </c>
      <c r="Q58" s="194"/>
    </row>
    <row r="59" spans="1:17" s="116" customFormat="1" ht="21.75" customHeight="1" hidden="1">
      <c r="A59" s="169"/>
      <c r="B59" s="170"/>
      <c r="C59" s="170"/>
      <c r="D59" s="170"/>
      <c r="E59" s="170"/>
      <c r="F59" s="292" t="s">
        <v>99</v>
      </c>
      <c r="G59" s="354">
        <v>0</v>
      </c>
      <c r="H59" s="354">
        <v>218212461</v>
      </c>
      <c r="I59" s="354"/>
      <c r="J59" s="354">
        <v>994802</v>
      </c>
      <c r="K59" s="355"/>
      <c r="L59" s="354">
        <v>217217659</v>
      </c>
      <c r="M59" s="354">
        <v>0</v>
      </c>
      <c r="N59" s="354">
        <f>-M59</f>
        <v>0</v>
      </c>
      <c r="O59" s="356">
        <f>G59-I59-K59+M59</f>
        <v>0</v>
      </c>
      <c r="P59" s="356">
        <f>H59-J59-L59+N59</f>
        <v>0</v>
      </c>
      <c r="Q59" s="171"/>
    </row>
    <row r="60" spans="1:17" s="110" customFormat="1" ht="22.5" customHeight="1">
      <c r="A60" s="203"/>
      <c r="B60" s="252"/>
      <c r="C60" s="252"/>
      <c r="D60" s="252"/>
      <c r="E60" s="252"/>
      <c r="F60" s="290" t="s">
        <v>48</v>
      </c>
      <c r="G60" s="337">
        <f aca="true" t="shared" si="29" ref="G60:P60">G61</f>
        <v>0</v>
      </c>
      <c r="H60" s="337">
        <f t="shared" si="29"/>
        <v>2452500</v>
      </c>
      <c r="I60" s="337">
        <f t="shared" si="29"/>
        <v>0</v>
      </c>
      <c r="J60" s="337">
        <f t="shared" si="29"/>
        <v>0</v>
      </c>
      <c r="K60" s="338">
        <f t="shared" si="29"/>
        <v>0</v>
      </c>
      <c r="L60" s="337">
        <f t="shared" si="29"/>
        <v>2452500</v>
      </c>
      <c r="M60" s="339">
        <f t="shared" si="29"/>
        <v>0</v>
      </c>
      <c r="N60" s="340">
        <f t="shared" si="29"/>
        <v>0</v>
      </c>
      <c r="O60" s="337">
        <f t="shared" si="29"/>
        <v>0</v>
      </c>
      <c r="P60" s="341">
        <f t="shared" si="29"/>
        <v>0</v>
      </c>
      <c r="Q60" s="106">
        <v>10</v>
      </c>
    </row>
    <row r="61" spans="1:17" s="111" customFormat="1" ht="22.5" customHeight="1">
      <c r="A61" s="203"/>
      <c r="B61" s="252"/>
      <c r="C61" s="252"/>
      <c r="D61" s="252">
        <v>2</v>
      </c>
      <c r="E61" s="252"/>
      <c r="F61" s="376" t="s">
        <v>161</v>
      </c>
      <c r="G61" s="342">
        <f aca="true" t="shared" si="30" ref="G61:P61">G62</f>
        <v>0</v>
      </c>
      <c r="H61" s="342">
        <f t="shared" si="30"/>
        <v>2452500</v>
      </c>
      <c r="I61" s="342">
        <f t="shared" si="30"/>
        <v>0</v>
      </c>
      <c r="J61" s="342">
        <f t="shared" si="30"/>
        <v>0</v>
      </c>
      <c r="K61" s="343">
        <f t="shared" si="30"/>
        <v>0</v>
      </c>
      <c r="L61" s="342">
        <f t="shared" si="30"/>
        <v>2452500</v>
      </c>
      <c r="M61" s="344">
        <f t="shared" si="30"/>
        <v>0</v>
      </c>
      <c r="N61" s="345">
        <f t="shared" si="30"/>
        <v>0</v>
      </c>
      <c r="O61" s="342">
        <f t="shared" si="30"/>
        <v>0</v>
      </c>
      <c r="P61" s="346">
        <f t="shared" si="30"/>
        <v>0</v>
      </c>
      <c r="Q61" s="108"/>
    </row>
    <row r="62" spans="1:17" s="114" customFormat="1" ht="22.5" customHeight="1">
      <c r="A62" s="177"/>
      <c r="B62" s="251"/>
      <c r="C62" s="251"/>
      <c r="D62" s="251"/>
      <c r="E62" s="251">
        <v>1</v>
      </c>
      <c r="F62" s="378" t="s">
        <v>50</v>
      </c>
      <c r="G62" s="347">
        <f aca="true" t="shared" si="31" ref="G62:N62">G63+G64</f>
        <v>0</v>
      </c>
      <c r="H62" s="347">
        <f t="shared" si="31"/>
        <v>2452500</v>
      </c>
      <c r="I62" s="347">
        <f t="shared" si="31"/>
        <v>0</v>
      </c>
      <c r="J62" s="347">
        <f t="shared" si="31"/>
        <v>0</v>
      </c>
      <c r="K62" s="348">
        <f t="shared" si="31"/>
        <v>0</v>
      </c>
      <c r="L62" s="347">
        <f t="shared" si="31"/>
        <v>2452500</v>
      </c>
      <c r="M62" s="349">
        <f t="shared" si="31"/>
        <v>0</v>
      </c>
      <c r="N62" s="345">
        <f t="shared" si="31"/>
        <v>0</v>
      </c>
      <c r="O62" s="347">
        <f aca="true" t="shared" si="32" ref="O62:P64">G62-I62-K62+M62</f>
        <v>0</v>
      </c>
      <c r="P62" s="350">
        <f t="shared" si="32"/>
        <v>0</v>
      </c>
      <c r="Q62" s="112"/>
    </row>
    <row r="63" spans="1:17" s="184" customFormat="1" ht="21.75" customHeight="1" hidden="1">
      <c r="A63" s="192"/>
      <c r="B63" s="193"/>
      <c r="C63" s="193"/>
      <c r="D63" s="193"/>
      <c r="E63" s="193"/>
      <c r="F63" s="291" t="s">
        <v>100</v>
      </c>
      <c r="G63" s="351">
        <v>0</v>
      </c>
      <c r="H63" s="351">
        <v>2452500</v>
      </c>
      <c r="I63" s="351"/>
      <c r="J63" s="351"/>
      <c r="K63" s="352"/>
      <c r="L63" s="351">
        <v>2452500</v>
      </c>
      <c r="M63" s="351">
        <v>0</v>
      </c>
      <c r="N63" s="351">
        <f>-M63</f>
        <v>0</v>
      </c>
      <c r="O63" s="353">
        <f t="shared" si="32"/>
        <v>0</v>
      </c>
      <c r="P63" s="353">
        <f t="shared" si="32"/>
        <v>0</v>
      </c>
      <c r="Q63" s="194"/>
    </row>
    <row r="64" spans="1:17" s="196" customFormat="1" ht="21.75" customHeight="1" hidden="1">
      <c r="A64" s="169"/>
      <c r="B64" s="170"/>
      <c r="C64" s="170"/>
      <c r="D64" s="170"/>
      <c r="E64" s="170"/>
      <c r="F64" s="292" t="s">
        <v>99</v>
      </c>
      <c r="G64" s="354">
        <v>0</v>
      </c>
      <c r="H64" s="354">
        <v>0</v>
      </c>
      <c r="I64" s="354"/>
      <c r="J64" s="354"/>
      <c r="K64" s="355"/>
      <c r="L64" s="354"/>
      <c r="M64" s="354"/>
      <c r="N64" s="354">
        <f>-M64</f>
        <v>0</v>
      </c>
      <c r="O64" s="356">
        <f t="shared" si="32"/>
        <v>0</v>
      </c>
      <c r="P64" s="356">
        <f t="shared" si="32"/>
        <v>0</v>
      </c>
      <c r="Q64" s="171"/>
    </row>
    <row r="65" spans="1:17" s="198" customFormat="1" ht="22.5" customHeight="1">
      <c r="A65" s="177"/>
      <c r="B65" s="251">
        <v>3</v>
      </c>
      <c r="C65" s="251"/>
      <c r="D65" s="251"/>
      <c r="E65" s="251"/>
      <c r="F65" s="285" t="s">
        <v>119</v>
      </c>
      <c r="G65" s="357">
        <f aca="true" t="shared" si="33" ref="G65:Q65">G69</f>
        <v>2262141721</v>
      </c>
      <c r="H65" s="357">
        <f t="shared" si="33"/>
        <v>424089723</v>
      </c>
      <c r="I65" s="357">
        <f t="shared" si="33"/>
        <v>0</v>
      </c>
      <c r="J65" s="357">
        <f t="shared" si="33"/>
        <v>3671670</v>
      </c>
      <c r="K65" s="358">
        <f t="shared" si="33"/>
        <v>1935513525</v>
      </c>
      <c r="L65" s="357">
        <f t="shared" si="33"/>
        <v>412418053</v>
      </c>
      <c r="M65" s="365">
        <f t="shared" si="33"/>
        <v>0</v>
      </c>
      <c r="N65" s="340">
        <f t="shared" si="33"/>
        <v>0</v>
      </c>
      <c r="O65" s="365">
        <f t="shared" si="33"/>
        <v>326628196</v>
      </c>
      <c r="P65" s="359">
        <f t="shared" si="33"/>
        <v>8000000</v>
      </c>
      <c r="Q65" s="166">
        <f t="shared" si="33"/>
        <v>0</v>
      </c>
    </row>
    <row r="66" spans="1:16" s="178" customFormat="1" ht="21.75" customHeight="1" hidden="1">
      <c r="A66" s="297"/>
      <c r="B66" s="185"/>
      <c r="C66" s="185"/>
      <c r="D66" s="185"/>
      <c r="E66" s="185"/>
      <c r="F66" s="293" t="s">
        <v>101</v>
      </c>
      <c r="G66" s="328">
        <f>SUM(G67:G68)</f>
        <v>2262141721</v>
      </c>
      <c r="H66" s="328">
        <f aca="true" t="shared" si="34" ref="H66:N66">SUM(H67:H68)</f>
        <v>424089723</v>
      </c>
      <c r="I66" s="328">
        <f t="shared" si="34"/>
        <v>0</v>
      </c>
      <c r="J66" s="328">
        <f t="shared" si="34"/>
        <v>3671670</v>
      </c>
      <c r="K66" s="329">
        <f t="shared" si="34"/>
        <v>1935513525</v>
      </c>
      <c r="L66" s="328">
        <f t="shared" si="34"/>
        <v>412418053</v>
      </c>
      <c r="M66" s="328">
        <f t="shared" si="34"/>
        <v>0</v>
      </c>
      <c r="N66" s="328">
        <f t="shared" si="34"/>
        <v>0</v>
      </c>
      <c r="O66" s="328">
        <f>SUM(O67:O68)</f>
        <v>326628196</v>
      </c>
      <c r="P66" s="330">
        <f>SUM(P67:P68)</f>
        <v>8000000</v>
      </c>
    </row>
    <row r="67" spans="1:17" s="180" customFormat="1" ht="21.75" customHeight="1" hidden="1">
      <c r="A67" s="186"/>
      <c r="B67" s="187"/>
      <c r="C67" s="187"/>
      <c r="D67" s="187"/>
      <c r="E67" s="187"/>
      <c r="F67" s="287" t="s">
        <v>100</v>
      </c>
      <c r="G67" s="331">
        <f>G73+G76</f>
        <v>31562</v>
      </c>
      <c r="H67" s="331">
        <f aca="true" t="shared" si="35" ref="H67:N67">H73+H76</f>
        <v>19324723</v>
      </c>
      <c r="I67" s="331">
        <f t="shared" si="35"/>
        <v>0</v>
      </c>
      <c r="J67" s="331">
        <f t="shared" si="35"/>
        <v>87670</v>
      </c>
      <c r="K67" s="332">
        <f t="shared" si="35"/>
        <v>31562</v>
      </c>
      <c r="L67" s="331">
        <f t="shared" si="35"/>
        <v>11237053</v>
      </c>
      <c r="M67" s="331">
        <f t="shared" si="35"/>
        <v>0</v>
      </c>
      <c r="N67" s="331">
        <f t="shared" si="35"/>
        <v>0</v>
      </c>
      <c r="O67" s="331">
        <f>G67-I67-K67+M67</f>
        <v>0</v>
      </c>
      <c r="P67" s="333">
        <f>H67-J67-L67+N67</f>
        <v>8000000</v>
      </c>
      <c r="Q67" s="188"/>
    </row>
    <row r="68" spans="1:17" s="182" customFormat="1" ht="21.75" customHeight="1" hidden="1">
      <c r="A68" s="189"/>
      <c r="B68" s="190"/>
      <c r="C68" s="190"/>
      <c r="D68" s="190"/>
      <c r="E68" s="190"/>
      <c r="F68" s="288" t="s">
        <v>99</v>
      </c>
      <c r="G68" s="334">
        <f>G74+G77</f>
        <v>2262110159</v>
      </c>
      <c r="H68" s="334">
        <f aca="true" t="shared" si="36" ref="H68:N68">H74+H77</f>
        <v>404765000</v>
      </c>
      <c r="I68" s="334">
        <f t="shared" si="36"/>
        <v>0</v>
      </c>
      <c r="J68" s="334">
        <f t="shared" si="36"/>
        <v>3584000</v>
      </c>
      <c r="K68" s="335">
        <f t="shared" si="36"/>
        <v>1935481963</v>
      </c>
      <c r="L68" s="334">
        <f t="shared" si="36"/>
        <v>401181000</v>
      </c>
      <c r="M68" s="334">
        <f t="shared" si="36"/>
        <v>0</v>
      </c>
      <c r="N68" s="334">
        <f t="shared" si="36"/>
        <v>0</v>
      </c>
      <c r="O68" s="334">
        <f>G68-I68-K68+M68</f>
        <v>326628196</v>
      </c>
      <c r="P68" s="336">
        <f>H68-J68-L68+N68</f>
        <v>0</v>
      </c>
      <c r="Q68" s="191"/>
    </row>
    <row r="69" spans="1:17" s="110" customFormat="1" ht="21.75" customHeight="1">
      <c r="A69" s="203"/>
      <c r="B69" s="252"/>
      <c r="C69" s="252">
        <v>1</v>
      </c>
      <c r="D69" s="252"/>
      <c r="E69" s="252"/>
      <c r="F69" s="289" t="s">
        <v>120</v>
      </c>
      <c r="G69" s="337">
        <f aca="true" t="shared" si="37" ref="G69:P71">G70</f>
        <v>2262141721</v>
      </c>
      <c r="H69" s="337">
        <f t="shared" si="37"/>
        <v>424089723</v>
      </c>
      <c r="I69" s="337">
        <f t="shared" si="37"/>
        <v>0</v>
      </c>
      <c r="J69" s="337">
        <f t="shared" si="37"/>
        <v>3671670</v>
      </c>
      <c r="K69" s="338">
        <f t="shared" si="37"/>
        <v>1935513525</v>
      </c>
      <c r="L69" s="337">
        <f t="shared" si="37"/>
        <v>412418053</v>
      </c>
      <c r="M69" s="337">
        <f t="shared" si="37"/>
        <v>0</v>
      </c>
      <c r="N69" s="340">
        <f t="shared" si="37"/>
        <v>0</v>
      </c>
      <c r="O69" s="337">
        <f t="shared" si="37"/>
        <v>326628196</v>
      </c>
      <c r="P69" s="341">
        <f t="shared" si="37"/>
        <v>8000000</v>
      </c>
      <c r="Q69" s="106"/>
    </row>
    <row r="70" spans="1:17" s="110" customFormat="1" ht="21.75" customHeight="1">
      <c r="A70" s="203"/>
      <c r="B70" s="252"/>
      <c r="C70" s="252"/>
      <c r="D70" s="252"/>
      <c r="E70" s="252"/>
      <c r="F70" s="290" t="s">
        <v>121</v>
      </c>
      <c r="G70" s="337">
        <f>G71+G75</f>
        <v>2262141721</v>
      </c>
      <c r="H70" s="337">
        <f aca="true" t="shared" si="38" ref="H70:P70">H71+H75</f>
        <v>424089723</v>
      </c>
      <c r="I70" s="337">
        <f t="shared" si="38"/>
        <v>0</v>
      </c>
      <c r="J70" s="337">
        <f t="shared" si="38"/>
        <v>3671670</v>
      </c>
      <c r="K70" s="338">
        <f t="shared" si="38"/>
        <v>1935513525</v>
      </c>
      <c r="L70" s="337">
        <f t="shared" si="38"/>
        <v>412418053</v>
      </c>
      <c r="M70" s="337">
        <f t="shared" si="38"/>
        <v>0</v>
      </c>
      <c r="N70" s="340">
        <f t="shared" si="38"/>
        <v>0</v>
      </c>
      <c r="O70" s="337">
        <f t="shared" si="38"/>
        <v>326628196</v>
      </c>
      <c r="P70" s="341">
        <f t="shared" si="38"/>
        <v>8000000</v>
      </c>
      <c r="Q70" s="106"/>
    </row>
    <row r="71" spans="1:17" s="111" customFormat="1" ht="21.75" customHeight="1">
      <c r="A71" s="203"/>
      <c r="B71" s="252"/>
      <c r="C71" s="252"/>
      <c r="D71" s="252">
        <v>1</v>
      </c>
      <c r="E71" s="252"/>
      <c r="F71" s="376" t="s">
        <v>162</v>
      </c>
      <c r="G71" s="342">
        <f t="shared" si="37"/>
        <v>2108653852</v>
      </c>
      <c r="H71" s="342">
        <f t="shared" si="37"/>
        <v>349289723</v>
      </c>
      <c r="I71" s="342">
        <f t="shared" si="37"/>
        <v>0</v>
      </c>
      <c r="J71" s="342">
        <f t="shared" si="37"/>
        <v>3337670</v>
      </c>
      <c r="K71" s="343">
        <f t="shared" si="37"/>
        <v>1800947259</v>
      </c>
      <c r="L71" s="342">
        <f t="shared" si="37"/>
        <v>337952053</v>
      </c>
      <c r="M71" s="342">
        <f t="shared" si="37"/>
        <v>0</v>
      </c>
      <c r="N71" s="345">
        <f t="shared" si="37"/>
        <v>0</v>
      </c>
      <c r="O71" s="342">
        <f t="shared" si="37"/>
        <v>307706593</v>
      </c>
      <c r="P71" s="346">
        <f t="shared" si="37"/>
        <v>8000000</v>
      </c>
      <c r="Q71" s="108"/>
    </row>
    <row r="72" spans="1:17" s="114" customFormat="1" ht="36.75" customHeight="1">
      <c r="A72" s="177"/>
      <c r="B72" s="251"/>
      <c r="C72" s="251"/>
      <c r="D72" s="251"/>
      <c r="E72" s="251">
        <v>1</v>
      </c>
      <c r="F72" s="378" t="s">
        <v>55</v>
      </c>
      <c r="G72" s="347">
        <f aca="true" t="shared" si="39" ref="G72:N72">G73+G74</f>
        <v>2108653852</v>
      </c>
      <c r="H72" s="347">
        <f t="shared" si="39"/>
        <v>349289723</v>
      </c>
      <c r="I72" s="347">
        <f t="shared" si="39"/>
        <v>0</v>
      </c>
      <c r="J72" s="347">
        <f t="shared" si="39"/>
        <v>3337670</v>
      </c>
      <c r="K72" s="348">
        <f t="shared" si="39"/>
        <v>1800947259</v>
      </c>
      <c r="L72" s="347">
        <f t="shared" si="39"/>
        <v>337952053</v>
      </c>
      <c r="M72" s="347">
        <f t="shared" si="39"/>
        <v>0</v>
      </c>
      <c r="N72" s="345">
        <f t="shared" si="39"/>
        <v>0</v>
      </c>
      <c r="O72" s="347">
        <f aca="true" t="shared" si="40" ref="O72:O77">G72-I72-K72+M72</f>
        <v>307706593</v>
      </c>
      <c r="P72" s="350">
        <f aca="true" t="shared" si="41" ref="P72:P77">H72-J72-L72+N72</f>
        <v>8000000</v>
      </c>
      <c r="Q72" s="112">
        <v>0</v>
      </c>
    </row>
    <row r="73" spans="1:17" s="184" customFormat="1" ht="21.75" customHeight="1" hidden="1">
      <c r="A73" s="192"/>
      <c r="B73" s="193"/>
      <c r="C73" s="193"/>
      <c r="D73" s="193"/>
      <c r="E73" s="193"/>
      <c r="F73" s="291" t="s">
        <v>100</v>
      </c>
      <c r="G73" s="351">
        <v>31562</v>
      </c>
      <c r="H73" s="351">
        <v>19324723</v>
      </c>
      <c r="I73" s="351"/>
      <c r="J73" s="351">
        <v>87670</v>
      </c>
      <c r="K73" s="352">
        <v>31562</v>
      </c>
      <c r="L73" s="351">
        <v>11237053</v>
      </c>
      <c r="M73" s="351">
        <v>0</v>
      </c>
      <c r="N73" s="351">
        <f>-M73</f>
        <v>0</v>
      </c>
      <c r="O73" s="353">
        <f t="shared" si="40"/>
        <v>0</v>
      </c>
      <c r="P73" s="353">
        <f t="shared" si="41"/>
        <v>8000000</v>
      </c>
      <c r="Q73" s="194"/>
    </row>
    <row r="74" spans="1:17" s="116" customFormat="1" ht="21.75" customHeight="1" hidden="1">
      <c r="A74" s="169"/>
      <c r="B74" s="170"/>
      <c r="C74" s="170"/>
      <c r="D74" s="170"/>
      <c r="E74" s="170"/>
      <c r="F74" s="292" t="s">
        <v>99</v>
      </c>
      <c r="G74" s="354">
        <v>2108622290</v>
      </c>
      <c r="H74" s="354">
        <v>329965000</v>
      </c>
      <c r="I74" s="354"/>
      <c r="J74" s="354">
        <v>3250000</v>
      </c>
      <c r="K74" s="355">
        <v>1800915697</v>
      </c>
      <c r="L74" s="354">
        <v>326715000</v>
      </c>
      <c r="M74" s="354">
        <v>0</v>
      </c>
      <c r="N74" s="354">
        <f>-M74</f>
        <v>0</v>
      </c>
      <c r="O74" s="356">
        <f t="shared" si="40"/>
        <v>307706593</v>
      </c>
      <c r="P74" s="356">
        <f t="shared" si="41"/>
        <v>0</v>
      </c>
      <c r="Q74" s="171"/>
    </row>
    <row r="75" spans="1:17" s="257" customFormat="1" ht="21.75" customHeight="1">
      <c r="A75" s="259"/>
      <c r="B75" s="258"/>
      <c r="C75" s="258"/>
      <c r="D75" s="258">
        <v>2</v>
      </c>
      <c r="E75" s="258"/>
      <c r="F75" s="376" t="s">
        <v>177</v>
      </c>
      <c r="G75" s="347">
        <f>SUM(G76:G77)</f>
        <v>153487869</v>
      </c>
      <c r="H75" s="347">
        <f aca="true" t="shared" si="42" ref="H75:N75">SUM(H76:H77)</f>
        <v>74800000</v>
      </c>
      <c r="I75" s="347">
        <f t="shared" si="42"/>
        <v>0</v>
      </c>
      <c r="J75" s="347">
        <f t="shared" si="42"/>
        <v>334000</v>
      </c>
      <c r="K75" s="348">
        <f t="shared" si="42"/>
        <v>134566266</v>
      </c>
      <c r="L75" s="347">
        <f t="shared" si="42"/>
        <v>74466000</v>
      </c>
      <c r="M75" s="347">
        <f t="shared" si="42"/>
        <v>0</v>
      </c>
      <c r="N75" s="345">
        <f t="shared" si="42"/>
        <v>0</v>
      </c>
      <c r="O75" s="350">
        <f t="shared" si="40"/>
        <v>18921603</v>
      </c>
      <c r="P75" s="350">
        <f t="shared" si="41"/>
        <v>0</v>
      </c>
      <c r="Q75" s="266"/>
    </row>
    <row r="76" spans="1:17" s="184" customFormat="1" ht="21.75" customHeight="1" hidden="1">
      <c r="A76" s="264"/>
      <c r="B76" s="260"/>
      <c r="C76" s="260"/>
      <c r="D76" s="260"/>
      <c r="E76" s="260"/>
      <c r="F76" s="291" t="s">
        <v>100</v>
      </c>
      <c r="G76" s="351">
        <v>0</v>
      </c>
      <c r="H76" s="351">
        <v>0</v>
      </c>
      <c r="I76" s="351"/>
      <c r="J76" s="351"/>
      <c r="K76" s="352"/>
      <c r="L76" s="351"/>
      <c r="M76" s="351"/>
      <c r="N76" s="351">
        <f>-M76</f>
        <v>0</v>
      </c>
      <c r="O76" s="353">
        <f t="shared" si="40"/>
        <v>0</v>
      </c>
      <c r="P76" s="353">
        <f t="shared" si="41"/>
        <v>0</v>
      </c>
      <c r="Q76" s="267"/>
    </row>
    <row r="77" spans="1:17" s="116" customFormat="1" ht="21.75" customHeight="1" hidden="1">
      <c r="A77" s="263"/>
      <c r="B77" s="261"/>
      <c r="C77" s="261"/>
      <c r="D77" s="261"/>
      <c r="E77" s="261"/>
      <c r="F77" s="292" t="s">
        <v>99</v>
      </c>
      <c r="G77" s="354">
        <v>153487869</v>
      </c>
      <c r="H77" s="354">
        <v>74800000</v>
      </c>
      <c r="I77" s="354"/>
      <c r="J77" s="354">
        <v>334000</v>
      </c>
      <c r="K77" s="355">
        <v>134566266</v>
      </c>
      <c r="L77" s="354">
        <v>74466000</v>
      </c>
      <c r="M77" s="354"/>
      <c r="N77" s="354">
        <f>-M77</f>
        <v>0</v>
      </c>
      <c r="O77" s="356">
        <f t="shared" si="40"/>
        <v>18921603</v>
      </c>
      <c r="P77" s="356">
        <f t="shared" si="41"/>
        <v>0</v>
      </c>
      <c r="Q77" s="265"/>
    </row>
    <row r="78" spans="1:16" s="168" customFormat="1" ht="21.75" customHeight="1">
      <c r="A78" s="298"/>
      <c r="B78" s="258">
        <v>4</v>
      </c>
      <c r="C78" s="258"/>
      <c r="D78" s="258"/>
      <c r="E78" s="258"/>
      <c r="F78" s="285" t="s">
        <v>122</v>
      </c>
      <c r="G78" s="357">
        <f>G82+G87</f>
        <v>128495656</v>
      </c>
      <c r="H78" s="357">
        <f>H82+H87</f>
        <v>328202230</v>
      </c>
      <c r="I78" s="357">
        <f>I82+I87</f>
        <v>20001420</v>
      </c>
      <c r="J78" s="357">
        <f>J82+J87</f>
        <v>2610414</v>
      </c>
      <c r="K78" s="358">
        <f>K82+K87</f>
        <v>89643011</v>
      </c>
      <c r="L78" s="357">
        <f>L82+L87</f>
        <v>83065679</v>
      </c>
      <c r="M78" s="357">
        <f>M82+M87</f>
        <v>0</v>
      </c>
      <c r="N78" s="340">
        <f>N82+N87</f>
        <v>0</v>
      </c>
      <c r="O78" s="357">
        <f>O82+O87</f>
        <v>18851225</v>
      </c>
      <c r="P78" s="359">
        <f>P82+P87</f>
        <v>242526137</v>
      </c>
    </row>
    <row r="79" spans="1:16" s="178" customFormat="1" ht="21.75" customHeight="1" hidden="1">
      <c r="A79" s="297"/>
      <c r="B79" s="185"/>
      <c r="C79" s="185"/>
      <c r="D79" s="185"/>
      <c r="E79" s="185"/>
      <c r="F79" s="293" t="s">
        <v>101</v>
      </c>
      <c r="G79" s="328">
        <f>SUM(G80:G81)</f>
        <v>128495656</v>
      </c>
      <c r="H79" s="328">
        <f aca="true" t="shared" si="43" ref="H79:P79">SUM(H80:H81)</f>
        <v>328202230</v>
      </c>
      <c r="I79" s="328">
        <f t="shared" si="43"/>
        <v>20001420</v>
      </c>
      <c r="J79" s="328">
        <f t="shared" si="43"/>
        <v>2610414</v>
      </c>
      <c r="K79" s="329">
        <f t="shared" si="43"/>
        <v>89643011</v>
      </c>
      <c r="L79" s="328">
        <f t="shared" si="43"/>
        <v>83065679</v>
      </c>
      <c r="M79" s="328">
        <f t="shared" si="43"/>
        <v>0</v>
      </c>
      <c r="N79" s="328">
        <f t="shared" si="43"/>
        <v>0</v>
      </c>
      <c r="O79" s="328">
        <f t="shared" si="43"/>
        <v>18851225</v>
      </c>
      <c r="P79" s="330">
        <f t="shared" si="43"/>
        <v>242526137</v>
      </c>
    </row>
    <row r="80" spans="1:17" s="180" customFormat="1" ht="21.75" customHeight="1" hidden="1">
      <c r="A80" s="186"/>
      <c r="B80" s="187"/>
      <c r="C80" s="187"/>
      <c r="D80" s="187"/>
      <c r="E80" s="187"/>
      <c r="F80" s="287" t="s">
        <v>100</v>
      </c>
      <c r="G80" s="397">
        <f>G85+G91</f>
        <v>0</v>
      </c>
      <c r="H80" s="397">
        <f>H85+H91</f>
        <v>2600000</v>
      </c>
      <c r="I80" s="397">
        <f>I85+I91</f>
        <v>0</v>
      </c>
      <c r="J80" s="397">
        <f>J85+J91</f>
        <v>1300</v>
      </c>
      <c r="K80" s="398">
        <f>K85+K91</f>
        <v>0</v>
      </c>
      <c r="L80" s="397">
        <f>L85+L91</f>
        <v>2598700</v>
      </c>
      <c r="M80" s="397">
        <f>M85+M91</f>
        <v>0</v>
      </c>
      <c r="N80" s="397">
        <f>N85+N91</f>
        <v>0</v>
      </c>
      <c r="O80" s="397">
        <f>O85+O91</f>
        <v>0</v>
      </c>
      <c r="P80" s="399">
        <f>P85+P91</f>
        <v>0</v>
      </c>
      <c r="Q80" s="188"/>
    </row>
    <row r="81" spans="1:17" s="182" customFormat="1" ht="21.75" customHeight="1" hidden="1">
      <c r="A81" s="189"/>
      <c r="B81" s="190"/>
      <c r="C81" s="190"/>
      <c r="D81" s="190"/>
      <c r="E81" s="190"/>
      <c r="F81" s="288" t="s">
        <v>99</v>
      </c>
      <c r="G81" s="401">
        <f>G86+G92</f>
        <v>128495656</v>
      </c>
      <c r="H81" s="401">
        <f>H86+H92</f>
        <v>325602230</v>
      </c>
      <c r="I81" s="401">
        <f>I86+I92</f>
        <v>20001420</v>
      </c>
      <c r="J81" s="401">
        <f>J86+J92</f>
        <v>2609114</v>
      </c>
      <c r="K81" s="402">
        <f>K86+K92</f>
        <v>89643011</v>
      </c>
      <c r="L81" s="401">
        <f>L86+L92</f>
        <v>80466979</v>
      </c>
      <c r="M81" s="401">
        <f>M86+M92</f>
        <v>0</v>
      </c>
      <c r="N81" s="401">
        <f>N86+N92</f>
        <v>0</v>
      </c>
      <c r="O81" s="401">
        <f>O86+O92</f>
        <v>18851225</v>
      </c>
      <c r="P81" s="403">
        <f>P86+P92</f>
        <v>242526137</v>
      </c>
      <c r="Q81" s="191"/>
    </row>
    <row r="82" spans="1:17" s="257" customFormat="1" ht="21.75" customHeight="1">
      <c r="A82" s="259"/>
      <c r="B82" s="258"/>
      <c r="C82" s="258">
        <v>1</v>
      </c>
      <c r="D82" s="258"/>
      <c r="E82" s="258"/>
      <c r="F82" s="289" t="s">
        <v>149</v>
      </c>
      <c r="G82" s="357">
        <f>G83</f>
        <v>61570553</v>
      </c>
      <c r="H82" s="357">
        <f aca="true" t="shared" si="44" ref="H82:N83">H83</f>
        <v>0</v>
      </c>
      <c r="I82" s="357">
        <f t="shared" si="44"/>
        <v>20001420</v>
      </c>
      <c r="J82" s="357">
        <f t="shared" si="44"/>
        <v>0</v>
      </c>
      <c r="K82" s="358">
        <f t="shared" si="44"/>
        <v>38954062</v>
      </c>
      <c r="L82" s="357">
        <f t="shared" si="44"/>
        <v>0</v>
      </c>
      <c r="M82" s="357">
        <f t="shared" si="44"/>
        <v>0</v>
      </c>
      <c r="N82" s="340">
        <f t="shared" si="44"/>
        <v>0</v>
      </c>
      <c r="O82" s="357">
        <f>O83</f>
        <v>2615071</v>
      </c>
      <c r="P82" s="359">
        <f>P83</f>
        <v>0</v>
      </c>
      <c r="Q82" s="266"/>
    </row>
    <row r="83" spans="1:17" s="257" customFormat="1" ht="21.75" customHeight="1">
      <c r="A83" s="259"/>
      <c r="B83" s="258"/>
      <c r="C83" s="258"/>
      <c r="D83" s="258"/>
      <c r="E83" s="258"/>
      <c r="F83" s="290" t="s">
        <v>145</v>
      </c>
      <c r="G83" s="357">
        <f>G84</f>
        <v>61570553</v>
      </c>
      <c r="H83" s="357">
        <f t="shared" si="44"/>
        <v>0</v>
      </c>
      <c r="I83" s="357">
        <f t="shared" si="44"/>
        <v>20001420</v>
      </c>
      <c r="J83" s="357">
        <f t="shared" si="44"/>
        <v>0</v>
      </c>
      <c r="K83" s="358">
        <f t="shared" si="44"/>
        <v>38954062</v>
      </c>
      <c r="L83" s="357">
        <f t="shared" si="44"/>
        <v>0</v>
      </c>
      <c r="M83" s="357">
        <f t="shared" si="44"/>
        <v>0</v>
      </c>
      <c r="N83" s="340">
        <f t="shared" si="44"/>
        <v>0</v>
      </c>
      <c r="O83" s="357">
        <f>O84</f>
        <v>2615071</v>
      </c>
      <c r="P83" s="359">
        <f>P84</f>
        <v>0</v>
      </c>
      <c r="Q83" s="266"/>
    </row>
    <row r="84" spans="1:17" s="257" customFormat="1" ht="36.75" customHeight="1">
      <c r="A84" s="259"/>
      <c r="B84" s="258"/>
      <c r="C84" s="258"/>
      <c r="D84" s="258">
        <v>1</v>
      </c>
      <c r="E84" s="258"/>
      <c r="F84" s="376" t="s">
        <v>172</v>
      </c>
      <c r="G84" s="347">
        <f>SUM(G85:G86)</f>
        <v>61570553</v>
      </c>
      <c r="H84" s="347">
        <f aca="true" t="shared" si="45" ref="H84:N84">SUM(H85:H86)</f>
        <v>0</v>
      </c>
      <c r="I84" s="347">
        <f t="shared" si="45"/>
        <v>20001420</v>
      </c>
      <c r="J84" s="347">
        <f t="shared" si="45"/>
        <v>0</v>
      </c>
      <c r="K84" s="348">
        <f t="shared" si="45"/>
        <v>38954062</v>
      </c>
      <c r="L84" s="347">
        <f t="shared" si="45"/>
        <v>0</v>
      </c>
      <c r="M84" s="347">
        <f t="shared" si="45"/>
        <v>0</v>
      </c>
      <c r="N84" s="345">
        <f t="shared" si="45"/>
        <v>0</v>
      </c>
      <c r="O84" s="347">
        <f aca="true" t="shared" si="46" ref="O84:P86">G84-I84-K84+M84</f>
        <v>2615071</v>
      </c>
      <c r="P84" s="350">
        <f t="shared" si="46"/>
        <v>0</v>
      </c>
      <c r="Q84" s="266"/>
    </row>
    <row r="85" spans="1:17" s="184" customFormat="1" ht="21.75" customHeight="1" hidden="1">
      <c r="A85" s="264"/>
      <c r="B85" s="260"/>
      <c r="C85" s="260"/>
      <c r="D85" s="260"/>
      <c r="E85" s="260"/>
      <c r="F85" s="291" t="s">
        <v>100</v>
      </c>
      <c r="G85" s="351">
        <v>0</v>
      </c>
      <c r="H85" s="351">
        <v>0</v>
      </c>
      <c r="I85" s="351"/>
      <c r="J85" s="351"/>
      <c r="K85" s="352"/>
      <c r="L85" s="351"/>
      <c r="M85" s="351"/>
      <c r="N85" s="351">
        <f>-M85</f>
        <v>0</v>
      </c>
      <c r="O85" s="351">
        <f t="shared" si="46"/>
        <v>0</v>
      </c>
      <c r="P85" s="353">
        <f t="shared" si="46"/>
        <v>0</v>
      </c>
      <c r="Q85" s="267"/>
    </row>
    <row r="86" spans="1:17" s="116" customFormat="1" ht="21.75" customHeight="1" hidden="1">
      <c r="A86" s="263"/>
      <c r="B86" s="261"/>
      <c r="C86" s="261"/>
      <c r="D86" s="261"/>
      <c r="E86" s="261"/>
      <c r="F86" s="292" t="s">
        <v>99</v>
      </c>
      <c r="G86" s="354">
        <v>61570553</v>
      </c>
      <c r="H86" s="354">
        <v>0</v>
      </c>
      <c r="I86" s="354">
        <v>20001420</v>
      </c>
      <c r="J86" s="354"/>
      <c r="K86" s="355">
        <v>38954062</v>
      </c>
      <c r="L86" s="354"/>
      <c r="M86" s="354">
        <v>0</v>
      </c>
      <c r="N86" s="354">
        <f>-M86</f>
        <v>0</v>
      </c>
      <c r="O86" s="354">
        <f t="shared" si="46"/>
        <v>2615071</v>
      </c>
      <c r="P86" s="356">
        <f t="shared" si="46"/>
        <v>0</v>
      </c>
      <c r="Q86" s="265"/>
    </row>
    <row r="87" spans="1:16" s="197" customFormat="1" ht="21.75" customHeight="1">
      <c r="A87" s="204"/>
      <c r="B87" s="252"/>
      <c r="C87" s="252">
        <v>3</v>
      </c>
      <c r="D87" s="252"/>
      <c r="E87" s="252"/>
      <c r="F87" s="289" t="s">
        <v>123</v>
      </c>
      <c r="G87" s="337">
        <f aca="true" t="shared" si="47" ref="G87:P89">G88</f>
        <v>66925103</v>
      </c>
      <c r="H87" s="337">
        <f t="shared" si="47"/>
        <v>328202230</v>
      </c>
      <c r="I87" s="337">
        <f t="shared" si="47"/>
        <v>0</v>
      </c>
      <c r="J87" s="337">
        <f t="shared" si="47"/>
        <v>2610414</v>
      </c>
      <c r="K87" s="338">
        <f t="shared" si="47"/>
        <v>50688949</v>
      </c>
      <c r="L87" s="337">
        <f t="shared" si="47"/>
        <v>83065679</v>
      </c>
      <c r="M87" s="339">
        <f t="shared" si="47"/>
        <v>0</v>
      </c>
      <c r="N87" s="340">
        <f t="shared" si="47"/>
        <v>0</v>
      </c>
      <c r="O87" s="337">
        <f t="shared" si="47"/>
        <v>16236154</v>
      </c>
      <c r="P87" s="341">
        <f t="shared" si="47"/>
        <v>242526137</v>
      </c>
    </row>
    <row r="88" spans="1:16" s="110" customFormat="1" ht="21.75" customHeight="1">
      <c r="A88" s="204"/>
      <c r="B88" s="252"/>
      <c r="C88" s="252"/>
      <c r="D88" s="252"/>
      <c r="E88" s="252"/>
      <c r="F88" s="290" t="s">
        <v>124</v>
      </c>
      <c r="G88" s="337">
        <f t="shared" si="47"/>
        <v>66925103</v>
      </c>
      <c r="H88" s="337">
        <f t="shared" si="47"/>
        <v>328202230</v>
      </c>
      <c r="I88" s="337">
        <f t="shared" si="47"/>
        <v>0</v>
      </c>
      <c r="J88" s="337">
        <f t="shared" si="47"/>
        <v>2610414</v>
      </c>
      <c r="K88" s="338">
        <f t="shared" si="47"/>
        <v>50688949</v>
      </c>
      <c r="L88" s="337">
        <f t="shared" si="47"/>
        <v>83065679</v>
      </c>
      <c r="M88" s="339">
        <f t="shared" si="47"/>
        <v>0</v>
      </c>
      <c r="N88" s="340">
        <f t="shared" si="47"/>
        <v>0</v>
      </c>
      <c r="O88" s="337">
        <f t="shared" si="47"/>
        <v>16236154</v>
      </c>
      <c r="P88" s="341">
        <f t="shared" si="47"/>
        <v>242526137</v>
      </c>
    </row>
    <row r="89" spans="1:16" s="111" customFormat="1" ht="21.75" customHeight="1">
      <c r="A89" s="204"/>
      <c r="B89" s="252"/>
      <c r="C89" s="252"/>
      <c r="D89" s="252">
        <v>1</v>
      </c>
      <c r="E89" s="252"/>
      <c r="F89" s="376" t="s">
        <v>163</v>
      </c>
      <c r="G89" s="342">
        <f t="shared" si="47"/>
        <v>66925103</v>
      </c>
      <c r="H89" s="342">
        <f t="shared" si="47"/>
        <v>328202230</v>
      </c>
      <c r="I89" s="342">
        <f t="shared" si="47"/>
        <v>0</v>
      </c>
      <c r="J89" s="342">
        <f t="shared" si="47"/>
        <v>2610414</v>
      </c>
      <c r="K89" s="343">
        <f t="shared" si="47"/>
        <v>50688949</v>
      </c>
      <c r="L89" s="342">
        <f t="shared" si="47"/>
        <v>83065679</v>
      </c>
      <c r="M89" s="344">
        <f t="shared" si="47"/>
        <v>0</v>
      </c>
      <c r="N89" s="345">
        <f t="shared" si="47"/>
        <v>0</v>
      </c>
      <c r="O89" s="342">
        <f t="shared" si="47"/>
        <v>16236154</v>
      </c>
      <c r="P89" s="346">
        <f t="shared" si="47"/>
        <v>242526137</v>
      </c>
    </row>
    <row r="90" spans="1:16" s="114" customFormat="1" ht="21.75" customHeight="1">
      <c r="A90" s="299"/>
      <c r="B90" s="251"/>
      <c r="C90" s="251"/>
      <c r="D90" s="251"/>
      <c r="E90" s="251">
        <v>1</v>
      </c>
      <c r="F90" s="377" t="s">
        <v>59</v>
      </c>
      <c r="G90" s="347">
        <f aca="true" t="shared" si="48" ref="G90:N90">G91+G92</f>
        <v>66925103</v>
      </c>
      <c r="H90" s="347">
        <f t="shared" si="48"/>
        <v>328202230</v>
      </c>
      <c r="I90" s="347">
        <f t="shared" si="48"/>
        <v>0</v>
      </c>
      <c r="J90" s="347">
        <f t="shared" si="48"/>
        <v>2610414</v>
      </c>
      <c r="K90" s="348">
        <f t="shared" si="48"/>
        <v>50688949</v>
      </c>
      <c r="L90" s="347">
        <f t="shared" si="48"/>
        <v>83065679</v>
      </c>
      <c r="M90" s="349">
        <f t="shared" si="48"/>
        <v>0</v>
      </c>
      <c r="N90" s="345">
        <f t="shared" si="48"/>
        <v>0</v>
      </c>
      <c r="O90" s="347">
        <f aca="true" t="shared" si="49" ref="O90:P92">G90-I90-K90+M90</f>
        <v>16236154</v>
      </c>
      <c r="P90" s="350">
        <f t="shared" si="49"/>
        <v>242526137</v>
      </c>
    </row>
    <row r="91" spans="1:17" s="184" customFormat="1" ht="21.75" customHeight="1" hidden="1">
      <c r="A91" s="192"/>
      <c r="B91" s="193"/>
      <c r="C91" s="193"/>
      <c r="D91" s="193"/>
      <c r="E91" s="193"/>
      <c r="F91" s="291" t="s">
        <v>100</v>
      </c>
      <c r="G91" s="351">
        <v>0</v>
      </c>
      <c r="H91" s="351">
        <v>2600000</v>
      </c>
      <c r="I91" s="351"/>
      <c r="J91" s="351">
        <v>1300</v>
      </c>
      <c r="K91" s="352"/>
      <c r="L91" s="351">
        <v>2598700</v>
      </c>
      <c r="M91" s="351"/>
      <c r="N91" s="351">
        <f>-M91</f>
        <v>0</v>
      </c>
      <c r="O91" s="353">
        <f t="shared" si="49"/>
        <v>0</v>
      </c>
      <c r="P91" s="353">
        <f t="shared" si="49"/>
        <v>0</v>
      </c>
      <c r="Q91" s="194"/>
    </row>
    <row r="92" spans="1:17" s="116" customFormat="1" ht="21.75" customHeight="1" hidden="1">
      <c r="A92" s="169"/>
      <c r="B92" s="170"/>
      <c r="C92" s="170"/>
      <c r="D92" s="170"/>
      <c r="E92" s="170"/>
      <c r="F92" s="292" t="s">
        <v>99</v>
      </c>
      <c r="G92" s="354">
        <v>66925103</v>
      </c>
      <c r="H92" s="354">
        <v>325602230</v>
      </c>
      <c r="I92" s="354"/>
      <c r="J92" s="354">
        <v>2609114</v>
      </c>
      <c r="K92" s="355">
        <v>50688949</v>
      </c>
      <c r="L92" s="354">
        <v>80466979</v>
      </c>
      <c r="M92" s="354"/>
      <c r="N92" s="354">
        <f>-M92</f>
        <v>0</v>
      </c>
      <c r="O92" s="356">
        <f t="shared" si="49"/>
        <v>16236154</v>
      </c>
      <c r="P92" s="356">
        <f t="shared" si="49"/>
        <v>242526137</v>
      </c>
      <c r="Q92" s="171"/>
    </row>
    <row r="93" spans="1:16" s="168" customFormat="1" ht="21" customHeight="1">
      <c r="A93" s="299"/>
      <c r="B93" s="251">
        <v>5</v>
      </c>
      <c r="C93" s="251"/>
      <c r="D93" s="251"/>
      <c r="E93" s="251"/>
      <c r="F93" s="285" t="s">
        <v>60</v>
      </c>
      <c r="G93" s="357">
        <f>G97</f>
        <v>829279698</v>
      </c>
      <c r="H93" s="357">
        <f aca="true" t="shared" si="50" ref="H93:P93">H97</f>
        <v>2700957203</v>
      </c>
      <c r="I93" s="357">
        <f t="shared" si="50"/>
        <v>0</v>
      </c>
      <c r="J93" s="357">
        <f t="shared" si="50"/>
        <v>240708843</v>
      </c>
      <c r="K93" s="358">
        <f t="shared" si="50"/>
        <v>471534110</v>
      </c>
      <c r="L93" s="357">
        <f t="shared" si="50"/>
        <v>1805473877</v>
      </c>
      <c r="M93" s="357">
        <f t="shared" si="50"/>
        <v>0</v>
      </c>
      <c r="N93" s="340">
        <f t="shared" si="50"/>
        <v>0</v>
      </c>
      <c r="O93" s="357">
        <f t="shared" si="50"/>
        <v>357745588</v>
      </c>
      <c r="P93" s="359">
        <f t="shared" si="50"/>
        <v>654774483</v>
      </c>
    </row>
    <row r="94" spans="1:16" s="178" customFormat="1" ht="21.75" customHeight="1" hidden="1">
      <c r="A94" s="297"/>
      <c r="B94" s="185"/>
      <c r="C94" s="185"/>
      <c r="D94" s="185"/>
      <c r="E94" s="185"/>
      <c r="F94" s="293" t="s">
        <v>101</v>
      </c>
      <c r="G94" s="328">
        <f>SUM(G95:G96)</f>
        <v>829279698</v>
      </c>
      <c r="H94" s="328">
        <f aca="true" t="shared" si="51" ref="H94:P94">SUM(H95:H96)</f>
        <v>2700957203</v>
      </c>
      <c r="I94" s="328">
        <f t="shared" si="51"/>
        <v>0</v>
      </c>
      <c r="J94" s="328">
        <f t="shared" si="51"/>
        <v>240708843</v>
      </c>
      <c r="K94" s="329">
        <f t="shared" si="51"/>
        <v>471534110</v>
      </c>
      <c r="L94" s="328">
        <f t="shared" si="51"/>
        <v>1805473877</v>
      </c>
      <c r="M94" s="328">
        <f t="shared" si="51"/>
        <v>0</v>
      </c>
      <c r="N94" s="328">
        <f t="shared" si="51"/>
        <v>0</v>
      </c>
      <c r="O94" s="328">
        <f t="shared" si="51"/>
        <v>357745588</v>
      </c>
      <c r="P94" s="330">
        <f t="shared" si="51"/>
        <v>654774483</v>
      </c>
    </row>
    <row r="95" spans="1:17" s="180" customFormat="1" ht="21.75" customHeight="1" hidden="1">
      <c r="A95" s="186"/>
      <c r="B95" s="187"/>
      <c r="C95" s="187"/>
      <c r="D95" s="187"/>
      <c r="E95" s="187"/>
      <c r="F95" s="287" t="s">
        <v>100</v>
      </c>
      <c r="G95" s="331">
        <f>+G101+G104+G107+G110</f>
        <v>0</v>
      </c>
      <c r="H95" s="331">
        <f>+H101+H104+H107+H110</f>
        <v>0</v>
      </c>
      <c r="I95" s="331">
        <f>+I101+I104+I107+I110</f>
        <v>0</v>
      </c>
      <c r="J95" s="331">
        <f>+J101+J104+J107+J110</f>
        <v>0</v>
      </c>
      <c r="K95" s="332">
        <f>+K101+K104+K107+K110</f>
        <v>0</v>
      </c>
      <c r="L95" s="331">
        <f>+L101+L104+L107+L110</f>
        <v>0</v>
      </c>
      <c r="M95" s="331">
        <f>+M101+M104+M107+M110</f>
        <v>0</v>
      </c>
      <c r="N95" s="331">
        <f>+N101+N104+N107+N110</f>
        <v>0</v>
      </c>
      <c r="O95" s="331">
        <f>+O101+O104+O107+O110</f>
        <v>0</v>
      </c>
      <c r="P95" s="333">
        <f>+P101+P104+P107+P110</f>
        <v>0</v>
      </c>
      <c r="Q95" s="188"/>
    </row>
    <row r="96" spans="1:17" s="182" customFormat="1" ht="21.75" customHeight="1" hidden="1">
      <c r="A96" s="189"/>
      <c r="B96" s="190"/>
      <c r="C96" s="190"/>
      <c r="D96" s="190"/>
      <c r="E96" s="190"/>
      <c r="F96" s="288" t="s">
        <v>99</v>
      </c>
      <c r="G96" s="334">
        <f>+G102+G105+G108+G111</f>
        <v>829279698</v>
      </c>
      <c r="H96" s="334">
        <f>+H102+H105+H108+H111</f>
        <v>2700957203</v>
      </c>
      <c r="I96" s="334">
        <f>+I102+I105+I108+I111</f>
        <v>0</v>
      </c>
      <c r="J96" s="334">
        <f>+J102+J105+J108+J111</f>
        <v>240708843</v>
      </c>
      <c r="K96" s="335">
        <f>+K102+K105+K108+K111</f>
        <v>471534110</v>
      </c>
      <c r="L96" s="334">
        <f>+L102+L105+L108+L111</f>
        <v>1805473877</v>
      </c>
      <c r="M96" s="334">
        <f>+M102+M105+M108+M111</f>
        <v>0</v>
      </c>
      <c r="N96" s="334">
        <f>+N102+N105+N108+N111</f>
        <v>0</v>
      </c>
      <c r="O96" s="334">
        <f>+O102+O105+O108+O111</f>
        <v>357745588</v>
      </c>
      <c r="P96" s="336">
        <f>+P102+P105+P108+P111</f>
        <v>654774483</v>
      </c>
      <c r="Q96" s="191"/>
    </row>
    <row r="97" spans="1:16" s="110" customFormat="1" ht="21" customHeight="1">
      <c r="A97" s="204"/>
      <c r="B97" s="252"/>
      <c r="C97" s="252">
        <v>1</v>
      </c>
      <c r="D97" s="252"/>
      <c r="E97" s="252"/>
      <c r="F97" s="289" t="s">
        <v>125</v>
      </c>
      <c r="G97" s="337">
        <f>G98</f>
        <v>829279698</v>
      </c>
      <c r="H97" s="337">
        <f aca="true" t="shared" si="52" ref="H97:P97">H98</f>
        <v>2700957203</v>
      </c>
      <c r="I97" s="337">
        <f t="shared" si="52"/>
        <v>0</v>
      </c>
      <c r="J97" s="337">
        <f t="shared" si="52"/>
        <v>240708843</v>
      </c>
      <c r="K97" s="338">
        <f t="shared" si="52"/>
        <v>471534110</v>
      </c>
      <c r="L97" s="337">
        <f t="shared" si="52"/>
        <v>1805473877</v>
      </c>
      <c r="M97" s="337">
        <f t="shared" si="52"/>
        <v>0</v>
      </c>
      <c r="N97" s="340">
        <f t="shared" si="52"/>
        <v>0</v>
      </c>
      <c r="O97" s="337">
        <f t="shared" si="52"/>
        <v>357745588</v>
      </c>
      <c r="P97" s="341">
        <f t="shared" si="52"/>
        <v>654774483</v>
      </c>
    </row>
    <row r="98" spans="1:16" s="110" customFormat="1" ht="21" customHeight="1">
      <c r="A98" s="204"/>
      <c r="B98" s="252"/>
      <c r="C98" s="252"/>
      <c r="D98" s="252"/>
      <c r="E98" s="252"/>
      <c r="F98" s="290" t="s">
        <v>46</v>
      </c>
      <c r="G98" s="337">
        <f>+G99+G109</f>
        <v>829279698</v>
      </c>
      <c r="H98" s="337">
        <f>+H99+H109</f>
        <v>2700957203</v>
      </c>
      <c r="I98" s="337">
        <f>+I99+I109</f>
        <v>0</v>
      </c>
      <c r="J98" s="337">
        <f>+J99+J109</f>
        <v>240708843</v>
      </c>
      <c r="K98" s="338">
        <f>+K99+K109</f>
        <v>471534110</v>
      </c>
      <c r="L98" s="337">
        <f>+L99+L109</f>
        <v>1805473877</v>
      </c>
      <c r="M98" s="337">
        <f>+M99+M109</f>
        <v>0</v>
      </c>
      <c r="N98" s="340">
        <f>+N99+N109</f>
        <v>0</v>
      </c>
      <c r="O98" s="337">
        <f>+O99+O109</f>
        <v>357745588</v>
      </c>
      <c r="P98" s="341">
        <f>+P99+P109</f>
        <v>654774483</v>
      </c>
    </row>
    <row r="99" spans="1:16" s="111" customFormat="1" ht="20.25" customHeight="1">
      <c r="A99" s="204"/>
      <c r="B99" s="252"/>
      <c r="C99" s="252"/>
      <c r="D99" s="252">
        <v>2</v>
      </c>
      <c r="E99" s="252"/>
      <c r="F99" s="376" t="s">
        <v>164</v>
      </c>
      <c r="G99" s="342">
        <f>G100+G103+G106</f>
        <v>829279698</v>
      </c>
      <c r="H99" s="342">
        <f aca="true" t="shared" si="53" ref="H99:N99">H100+H103+H106</f>
        <v>2277768172</v>
      </c>
      <c r="I99" s="342">
        <f t="shared" si="53"/>
        <v>0</v>
      </c>
      <c r="J99" s="342">
        <f t="shared" si="53"/>
        <v>30350931</v>
      </c>
      <c r="K99" s="343">
        <f t="shared" si="53"/>
        <v>471534110</v>
      </c>
      <c r="L99" s="342">
        <f t="shared" si="53"/>
        <v>1603170237</v>
      </c>
      <c r="M99" s="342">
        <f t="shared" si="53"/>
        <v>0</v>
      </c>
      <c r="N99" s="345">
        <f t="shared" si="53"/>
        <v>0</v>
      </c>
      <c r="O99" s="342">
        <f>O100+O103+O106</f>
        <v>357745588</v>
      </c>
      <c r="P99" s="346">
        <f>P100+P103+P106</f>
        <v>644247004</v>
      </c>
    </row>
    <row r="100" spans="1:17" s="114" customFormat="1" ht="36.75" customHeight="1" thickBot="1">
      <c r="A100" s="389"/>
      <c r="B100" s="390"/>
      <c r="C100" s="390"/>
      <c r="D100" s="390"/>
      <c r="E100" s="390">
        <v>1</v>
      </c>
      <c r="F100" s="380" t="s">
        <v>68</v>
      </c>
      <c r="G100" s="360">
        <f aca="true" t="shared" si="54" ref="G100:N100">G101+G102</f>
        <v>28712198</v>
      </c>
      <c r="H100" s="360">
        <f t="shared" si="54"/>
        <v>359053919</v>
      </c>
      <c r="I100" s="360">
        <f t="shared" si="54"/>
        <v>0</v>
      </c>
      <c r="J100" s="360">
        <f t="shared" si="54"/>
        <v>0</v>
      </c>
      <c r="K100" s="362">
        <f t="shared" si="54"/>
        <v>28712198</v>
      </c>
      <c r="L100" s="360">
        <f t="shared" si="54"/>
        <v>359053919</v>
      </c>
      <c r="M100" s="360">
        <f t="shared" si="54"/>
        <v>0</v>
      </c>
      <c r="N100" s="375">
        <f t="shared" si="54"/>
        <v>0</v>
      </c>
      <c r="O100" s="360">
        <f>G100-I100-K100+M100</f>
        <v>0</v>
      </c>
      <c r="P100" s="364">
        <f aca="true" t="shared" si="55" ref="O100:P108">H100-J100-L100+N100</f>
        <v>0</v>
      </c>
      <c r="Q100" s="112">
        <v>0</v>
      </c>
    </row>
    <row r="101" spans="1:17" s="184" customFormat="1" ht="21.75" customHeight="1" hidden="1">
      <c r="A101" s="192"/>
      <c r="B101" s="193"/>
      <c r="C101" s="193"/>
      <c r="D101" s="193"/>
      <c r="E101" s="193"/>
      <c r="F101" s="291" t="s">
        <v>100</v>
      </c>
      <c r="G101" s="351">
        <v>0</v>
      </c>
      <c r="H101" s="351">
        <v>0</v>
      </c>
      <c r="I101" s="351"/>
      <c r="J101" s="351"/>
      <c r="K101" s="352"/>
      <c r="L101" s="351"/>
      <c r="M101" s="351"/>
      <c r="N101" s="351">
        <f>-M101</f>
        <v>0</v>
      </c>
      <c r="O101" s="353">
        <f t="shared" si="55"/>
        <v>0</v>
      </c>
      <c r="P101" s="353">
        <f t="shared" si="55"/>
        <v>0</v>
      </c>
      <c r="Q101" s="194"/>
    </row>
    <row r="102" spans="1:17" s="116" customFormat="1" ht="21.75" customHeight="1" hidden="1">
      <c r="A102" s="169"/>
      <c r="B102" s="170"/>
      <c r="C102" s="170"/>
      <c r="D102" s="170"/>
      <c r="E102" s="170"/>
      <c r="F102" s="292" t="s">
        <v>99</v>
      </c>
      <c r="G102" s="354">
        <v>28712198</v>
      </c>
      <c r="H102" s="354">
        <v>359053919</v>
      </c>
      <c r="I102" s="354"/>
      <c r="J102" s="354"/>
      <c r="K102" s="355">
        <v>28712198</v>
      </c>
      <c r="L102" s="354">
        <v>359053919</v>
      </c>
      <c r="M102" s="354">
        <v>0</v>
      </c>
      <c r="N102" s="354">
        <f>-M102</f>
        <v>0</v>
      </c>
      <c r="O102" s="356">
        <f t="shared" si="55"/>
        <v>0</v>
      </c>
      <c r="P102" s="356">
        <f t="shared" si="55"/>
        <v>0</v>
      </c>
      <c r="Q102" s="171"/>
    </row>
    <row r="103" spans="1:17" s="114" customFormat="1" ht="22.5" customHeight="1">
      <c r="A103" s="299"/>
      <c r="B103" s="251"/>
      <c r="C103" s="251"/>
      <c r="D103" s="251"/>
      <c r="E103" s="251">
        <v>2</v>
      </c>
      <c r="F103" s="377" t="s">
        <v>66</v>
      </c>
      <c r="G103" s="347">
        <f aca="true" t="shared" si="56" ref="G103:N103">G104+G105</f>
        <v>0</v>
      </c>
      <c r="H103" s="347">
        <f t="shared" si="56"/>
        <v>828490875</v>
      </c>
      <c r="I103" s="347">
        <f t="shared" si="56"/>
        <v>0</v>
      </c>
      <c r="J103" s="347">
        <f t="shared" si="56"/>
        <v>30350931</v>
      </c>
      <c r="K103" s="348">
        <f t="shared" si="56"/>
        <v>0</v>
      </c>
      <c r="L103" s="347">
        <f t="shared" si="56"/>
        <v>706920892</v>
      </c>
      <c r="M103" s="347">
        <f t="shared" si="56"/>
        <v>0</v>
      </c>
      <c r="N103" s="345">
        <f t="shared" si="56"/>
        <v>0</v>
      </c>
      <c r="O103" s="347">
        <f aca="true" t="shared" si="57" ref="O103:P105">G103-I103-K103+M103</f>
        <v>0</v>
      </c>
      <c r="P103" s="350">
        <f t="shared" si="57"/>
        <v>91219052</v>
      </c>
      <c r="Q103" s="112">
        <v>0</v>
      </c>
    </row>
    <row r="104" spans="1:17" s="184" customFormat="1" ht="21.75" customHeight="1" hidden="1">
      <c r="A104" s="192"/>
      <c r="B104" s="193"/>
      <c r="C104" s="193"/>
      <c r="D104" s="193"/>
      <c r="E104" s="193"/>
      <c r="F104" s="291" t="s">
        <v>100</v>
      </c>
      <c r="G104" s="351">
        <v>0</v>
      </c>
      <c r="H104" s="351">
        <v>0</v>
      </c>
      <c r="I104" s="351"/>
      <c r="J104" s="351"/>
      <c r="K104" s="352"/>
      <c r="L104" s="351"/>
      <c r="M104" s="351"/>
      <c r="N104" s="351">
        <f>-M104</f>
        <v>0</v>
      </c>
      <c r="O104" s="353">
        <f t="shared" si="57"/>
        <v>0</v>
      </c>
      <c r="P104" s="353">
        <f t="shared" si="57"/>
        <v>0</v>
      </c>
      <c r="Q104" s="194"/>
    </row>
    <row r="105" spans="1:17" s="116" customFormat="1" ht="21.75" customHeight="1" hidden="1">
      <c r="A105" s="169"/>
      <c r="B105" s="170"/>
      <c r="C105" s="170"/>
      <c r="D105" s="170"/>
      <c r="E105" s="170"/>
      <c r="F105" s="292" t="s">
        <v>99</v>
      </c>
      <c r="G105" s="354">
        <v>0</v>
      </c>
      <c r="H105" s="354">
        <v>828490875</v>
      </c>
      <c r="I105" s="354"/>
      <c r="J105" s="354">
        <v>30350931</v>
      </c>
      <c r="K105" s="355"/>
      <c r="L105" s="354">
        <v>706920892</v>
      </c>
      <c r="M105" s="354">
        <v>0</v>
      </c>
      <c r="N105" s="354">
        <f>-M105</f>
        <v>0</v>
      </c>
      <c r="O105" s="356">
        <f t="shared" si="57"/>
        <v>0</v>
      </c>
      <c r="P105" s="356">
        <f t="shared" si="57"/>
        <v>91219052</v>
      </c>
      <c r="Q105" s="171"/>
    </row>
    <row r="106" spans="1:16" s="114" customFormat="1" ht="22.5" customHeight="1">
      <c r="A106" s="299"/>
      <c r="B106" s="251"/>
      <c r="C106" s="251"/>
      <c r="D106" s="251"/>
      <c r="E106" s="251">
        <v>3</v>
      </c>
      <c r="F106" s="377" t="s">
        <v>169</v>
      </c>
      <c r="G106" s="347">
        <f aca="true" t="shared" si="58" ref="G106:N106">G107+G108</f>
        <v>800567500</v>
      </c>
      <c r="H106" s="347">
        <f t="shared" si="58"/>
        <v>1090223378</v>
      </c>
      <c r="I106" s="347">
        <f t="shared" si="58"/>
        <v>0</v>
      </c>
      <c r="J106" s="347">
        <f t="shared" si="58"/>
        <v>0</v>
      </c>
      <c r="K106" s="348">
        <f t="shared" si="58"/>
        <v>442821912</v>
      </c>
      <c r="L106" s="347">
        <f t="shared" si="58"/>
        <v>537195426</v>
      </c>
      <c r="M106" s="347">
        <f t="shared" si="58"/>
        <v>0</v>
      </c>
      <c r="N106" s="345">
        <f t="shared" si="58"/>
        <v>0</v>
      </c>
      <c r="O106" s="347">
        <f>G106-I106-K106+M106</f>
        <v>357745588</v>
      </c>
      <c r="P106" s="350">
        <f t="shared" si="55"/>
        <v>553027952</v>
      </c>
    </row>
    <row r="107" spans="1:17" s="184" customFormat="1" ht="21.75" customHeight="1" hidden="1">
      <c r="A107" s="192"/>
      <c r="B107" s="193"/>
      <c r="C107" s="193"/>
      <c r="D107" s="193"/>
      <c r="E107" s="193"/>
      <c r="F107" s="291" t="s">
        <v>100</v>
      </c>
      <c r="G107" s="351">
        <v>0</v>
      </c>
      <c r="H107" s="351">
        <v>0</v>
      </c>
      <c r="I107" s="351"/>
      <c r="J107" s="351"/>
      <c r="K107" s="352"/>
      <c r="L107" s="351"/>
      <c r="M107" s="351"/>
      <c r="N107" s="351">
        <f>-M107</f>
        <v>0</v>
      </c>
      <c r="O107" s="353">
        <f t="shared" si="55"/>
        <v>0</v>
      </c>
      <c r="P107" s="353">
        <f t="shared" si="55"/>
        <v>0</v>
      </c>
      <c r="Q107" s="194"/>
    </row>
    <row r="108" spans="1:17" s="116" customFormat="1" ht="21.75" customHeight="1" hidden="1">
      <c r="A108" s="169"/>
      <c r="B108" s="170"/>
      <c r="C108" s="170"/>
      <c r="D108" s="170"/>
      <c r="E108" s="170"/>
      <c r="F108" s="292" t="s">
        <v>99</v>
      </c>
      <c r="G108" s="354">
        <v>800567500</v>
      </c>
      <c r="H108" s="354">
        <v>1090223378</v>
      </c>
      <c r="I108" s="354"/>
      <c r="J108" s="354"/>
      <c r="K108" s="355">
        <v>442821912</v>
      </c>
      <c r="L108" s="354">
        <v>537195426</v>
      </c>
      <c r="M108" s="354"/>
      <c r="N108" s="354">
        <f>-M108</f>
        <v>0</v>
      </c>
      <c r="O108" s="356">
        <f t="shared" si="55"/>
        <v>357745588</v>
      </c>
      <c r="P108" s="356">
        <f>H108-J108-L108+N108</f>
        <v>553027952</v>
      </c>
      <c r="Q108" s="171"/>
    </row>
    <row r="109" spans="1:17" s="257" customFormat="1" ht="22.5" customHeight="1">
      <c r="A109" s="254"/>
      <c r="B109" s="255"/>
      <c r="C109" s="255"/>
      <c r="D109" s="258">
        <v>3</v>
      </c>
      <c r="E109" s="255"/>
      <c r="F109" s="376" t="s">
        <v>165</v>
      </c>
      <c r="G109" s="347">
        <f>SUM(G110:G111)</f>
        <v>0</v>
      </c>
      <c r="H109" s="347">
        <f aca="true" t="shared" si="59" ref="H109:N109">SUM(H110:H111)</f>
        <v>423189031</v>
      </c>
      <c r="I109" s="347">
        <f t="shared" si="59"/>
        <v>0</v>
      </c>
      <c r="J109" s="347">
        <f t="shared" si="59"/>
        <v>210357912</v>
      </c>
      <c r="K109" s="348">
        <f t="shared" si="59"/>
        <v>0</v>
      </c>
      <c r="L109" s="347">
        <f t="shared" si="59"/>
        <v>202303640</v>
      </c>
      <c r="M109" s="347">
        <f t="shared" si="59"/>
        <v>0</v>
      </c>
      <c r="N109" s="345">
        <f t="shared" si="59"/>
        <v>0</v>
      </c>
      <c r="O109" s="347">
        <f>G109-I109-K109+M109</f>
        <v>0</v>
      </c>
      <c r="P109" s="350">
        <f>H109-J109-L109+N109</f>
        <v>10527479</v>
      </c>
      <c r="Q109" s="266"/>
    </row>
    <row r="110" spans="1:17" s="184" customFormat="1" ht="21.75" customHeight="1" hidden="1">
      <c r="A110" s="192"/>
      <c r="B110" s="193"/>
      <c r="C110" s="193"/>
      <c r="D110" s="193"/>
      <c r="E110" s="193"/>
      <c r="F110" s="291" t="s">
        <v>100</v>
      </c>
      <c r="G110" s="351">
        <v>0</v>
      </c>
      <c r="H110" s="351">
        <v>0</v>
      </c>
      <c r="I110" s="351"/>
      <c r="J110" s="351"/>
      <c r="K110" s="352"/>
      <c r="L110" s="351"/>
      <c r="M110" s="351"/>
      <c r="N110" s="351">
        <f>-M110</f>
        <v>0</v>
      </c>
      <c r="O110" s="353">
        <f>G110-I110-K110+M110</f>
        <v>0</v>
      </c>
      <c r="P110" s="353">
        <f>H110-J110-L110+N110</f>
        <v>0</v>
      </c>
      <c r="Q110" s="267"/>
    </row>
    <row r="111" spans="1:17" s="116" customFormat="1" ht="21.75" customHeight="1" hidden="1">
      <c r="A111" s="169"/>
      <c r="B111" s="170"/>
      <c r="C111" s="170"/>
      <c r="D111" s="170"/>
      <c r="E111" s="170"/>
      <c r="F111" s="292" t="s">
        <v>99</v>
      </c>
      <c r="G111" s="354">
        <v>0</v>
      </c>
      <c r="H111" s="354">
        <v>423189031</v>
      </c>
      <c r="I111" s="354"/>
      <c r="J111" s="354">
        <v>210357912</v>
      </c>
      <c r="K111" s="355"/>
      <c r="L111" s="354">
        <v>202303640</v>
      </c>
      <c r="M111" s="354"/>
      <c r="N111" s="354">
        <f>-M111</f>
        <v>0</v>
      </c>
      <c r="O111" s="356">
        <f>G111-I111-K111+M111</f>
        <v>0</v>
      </c>
      <c r="P111" s="356">
        <f>H111-J111-L111+N111</f>
        <v>10527479</v>
      </c>
      <c r="Q111" s="265"/>
    </row>
    <row r="112" spans="1:16" s="111" customFormat="1" ht="22.5" customHeight="1">
      <c r="A112" s="204"/>
      <c r="B112" s="252">
        <v>7</v>
      </c>
      <c r="C112" s="252"/>
      <c r="D112" s="252"/>
      <c r="E112" s="252"/>
      <c r="F112" s="285" t="s">
        <v>150</v>
      </c>
      <c r="G112" s="337">
        <f>G116</f>
        <v>0</v>
      </c>
      <c r="H112" s="337">
        <f aca="true" t="shared" si="60" ref="H112:P112">H116</f>
        <v>91036389</v>
      </c>
      <c r="I112" s="337">
        <f t="shared" si="60"/>
        <v>0</v>
      </c>
      <c r="J112" s="337">
        <f t="shared" si="60"/>
        <v>91036389</v>
      </c>
      <c r="K112" s="338">
        <f t="shared" si="60"/>
        <v>0</v>
      </c>
      <c r="L112" s="337">
        <f t="shared" si="60"/>
        <v>0</v>
      </c>
      <c r="M112" s="337">
        <f t="shared" si="60"/>
        <v>0</v>
      </c>
      <c r="N112" s="340">
        <f t="shared" si="60"/>
        <v>0</v>
      </c>
      <c r="O112" s="337">
        <f t="shared" si="60"/>
        <v>0</v>
      </c>
      <c r="P112" s="341">
        <f t="shared" si="60"/>
        <v>0</v>
      </c>
    </row>
    <row r="113" spans="1:16" s="280" customFormat="1" ht="21" customHeight="1" hidden="1">
      <c r="A113" s="279"/>
      <c r="B113" s="268"/>
      <c r="C113" s="268"/>
      <c r="D113" s="268"/>
      <c r="E113" s="268"/>
      <c r="F113" s="293" t="s">
        <v>101</v>
      </c>
      <c r="G113" s="366">
        <f>SUM(G114:G115)</f>
        <v>0</v>
      </c>
      <c r="H113" s="366">
        <f aca="true" t="shared" si="61" ref="H113:P113">SUM(H114:H115)</f>
        <v>91036389</v>
      </c>
      <c r="I113" s="366">
        <f t="shared" si="61"/>
        <v>0</v>
      </c>
      <c r="J113" s="366">
        <f t="shared" si="61"/>
        <v>91036389</v>
      </c>
      <c r="K113" s="367">
        <f t="shared" si="61"/>
        <v>0</v>
      </c>
      <c r="L113" s="366">
        <f t="shared" si="61"/>
        <v>0</v>
      </c>
      <c r="M113" s="366">
        <f t="shared" si="61"/>
        <v>0</v>
      </c>
      <c r="N113" s="366">
        <f t="shared" si="61"/>
        <v>0</v>
      </c>
      <c r="O113" s="366">
        <f t="shared" si="61"/>
        <v>0</v>
      </c>
      <c r="P113" s="368">
        <f t="shared" si="61"/>
        <v>0</v>
      </c>
    </row>
    <row r="114" spans="1:16" s="278" customFormat="1" ht="21" customHeight="1" hidden="1">
      <c r="A114" s="277"/>
      <c r="B114" s="269"/>
      <c r="C114" s="269"/>
      <c r="D114" s="269"/>
      <c r="E114" s="269"/>
      <c r="F114" s="287" t="s">
        <v>100</v>
      </c>
      <c r="G114" s="369">
        <f>G120</f>
        <v>0</v>
      </c>
      <c r="H114" s="369">
        <f aca="true" t="shared" si="62" ref="H114:P114">H120</f>
        <v>0</v>
      </c>
      <c r="I114" s="369">
        <f t="shared" si="62"/>
        <v>0</v>
      </c>
      <c r="J114" s="369">
        <f t="shared" si="62"/>
        <v>0</v>
      </c>
      <c r="K114" s="370">
        <f t="shared" si="62"/>
        <v>0</v>
      </c>
      <c r="L114" s="369">
        <f t="shared" si="62"/>
        <v>0</v>
      </c>
      <c r="M114" s="369">
        <f t="shared" si="62"/>
        <v>0</v>
      </c>
      <c r="N114" s="369">
        <f t="shared" si="62"/>
        <v>0</v>
      </c>
      <c r="O114" s="369">
        <f t="shared" si="62"/>
        <v>0</v>
      </c>
      <c r="P114" s="371">
        <f t="shared" si="62"/>
        <v>0</v>
      </c>
    </row>
    <row r="115" spans="1:16" s="276" customFormat="1" ht="21" customHeight="1" hidden="1">
      <c r="A115" s="275"/>
      <c r="B115" s="270"/>
      <c r="C115" s="270"/>
      <c r="D115" s="270"/>
      <c r="E115" s="270"/>
      <c r="F115" s="288" t="s">
        <v>99</v>
      </c>
      <c r="G115" s="372">
        <f>G121</f>
        <v>0</v>
      </c>
      <c r="H115" s="372">
        <f aca="true" t="shared" si="63" ref="H115:P115">H121</f>
        <v>91036389</v>
      </c>
      <c r="I115" s="372">
        <f t="shared" si="63"/>
        <v>0</v>
      </c>
      <c r="J115" s="372">
        <f t="shared" si="63"/>
        <v>91036389</v>
      </c>
      <c r="K115" s="373">
        <f t="shared" si="63"/>
        <v>0</v>
      </c>
      <c r="L115" s="372">
        <f t="shared" si="63"/>
        <v>0</v>
      </c>
      <c r="M115" s="372">
        <f t="shared" si="63"/>
        <v>0</v>
      </c>
      <c r="N115" s="372">
        <f t="shared" si="63"/>
        <v>0</v>
      </c>
      <c r="O115" s="372">
        <f t="shared" si="63"/>
        <v>0</v>
      </c>
      <c r="P115" s="374">
        <f t="shared" si="63"/>
        <v>0</v>
      </c>
    </row>
    <row r="116" spans="1:16" s="111" customFormat="1" ht="22.5" customHeight="1">
      <c r="A116" s="204"/>
      <c r="B116" s="252"/>
      <c r="C116" s="252">
        <v>1</v>
      </c>
      <c r="D116" s="252"/>
      <c r="E116" s="252"/>
      <c r="F116" s="289" t="s">
        <v>151</v>
      </c>
      <c r="G116" s="358">
        <f>G117</f>
        <v>0</v>
      </c>
      <c r="H116" s="358">
        <f aca="true" t="shared" si="64" ref="H116:P118">H117</f>
        <v>91036389</v>
      </c>
      <c r="I116" s="358">
        <f t="shared" si="64"/>
        <v>0</v>
      </c>
      <c r="J116" s="357">
        <f t="shared" si="64"/>
        <v>91036389</v>
      </c>
      <c r="K116" s="358">
        <f t="shared" si="64"/>
        <v>0</v>
      </c>
      <c r="L116" s="358">
        <f t="shared" si="64"/>
        <v>0</v>
      </c>
      <c r="M116" s="358">
        <f t="shared" si="64"/>
        <v>0</v>
      </c>
      <c r="N116" s="340">
        <f t="shared" si="64"/>
        <v>0</v>
      </c>
      <c r="O116" s="358">
        <f t="shared" si="64"/>
        <v>0</v>
      </c>
      <c r="P116" s="359">
        <f t="shared" si="64"/>
        <v>0</v>
      </c>
    </row>
    <row r="117" spans="1:16" s="111" customFormat="1" ht="22.5" customHeight="1">
      <c r="A117" s="204"/>
      <c r="B117" s="252"/>
      <c r="C117" s="252"/>
      <c r="D117" s="252"/>
      <c r="E117" s="252"/>
      <c r="F117" s="290" t="s">
        <v>152</v>
      </c>
      <c r="G117" s="337">
        <f>G118</f>
        <v>0</v>
      </c>
      <c r="H117" s="337">
        <f t="shared" si="64"/>
        <v>91036389</v>
      </c>
      <c r="I117" s="337">
        <f t="shared" si="64"/>
        <v>0</v>
      </c>
      <c r="J117" s="337">
        <f t="shared" si="64"/>
        <v>91036389</v>
      </c>
      <c r="K117" s="338">
        <f t="shared" si="64"/>
        <v>0</v>
      </c>
      <c r="L117" s="337">
        <f t="shared" si="64"/>
        <v>0</v>
      </c>
      <c r="M117" s="337">
        <f t="shared" si="64"/>
        <v>0</v>
      </c>
      <c r="N117" s="340">
        <f t="shared" si="64"/>
        <v>0</v>
      </c>
      <c r="O117" s="337">
        <f t="shared" si="64"/>
        <v>0</v>
      </c>
      <c r="P117" s="341">
        <f t="shared" si="64"/>
        <v>0</v>
      </c>
    </row>
    <row r="118" spans="1:16" s="111" customFormat="1" ht="22.5" customHeight="1">
      <c r="A118" s="204"/>
      <c r="B118" s="252"/>
      <c r="C118" s="252"/>
      <c r="D118" s="252">
        <v>1</v>
      </c>
      <c r="E118" s="252"/>
      <c r="F118" s="376" t="s">
        <v>166</v>
      </c>
      <c r="G118" s="342">
        <f>G119</f>
        <v>0</v>
      </c>
      <c r="H118" s="342">
        <f t="shared" si="64"/>
        <v>91036389</v>
      </c>
      <c r="I118" s="342">
        <f t="shared" si="64"/>
        <v>0</v>
      </c>
      <c r="J118" s="342">
        <f t="shared" si="64"/>
        <v>91036389</v>
      </c>
      <c r="K118" s="343">
        <f t="shared" si="64"/>
        <v>0</v>
      </c>
      <c r="L118" s="342">
        <f t="shared" si="64"/>
        <v>0</v>
      </c>
      <c r="M118" s="342">
        <f t="shared" si="64"/>
        <v>0</v>
      </c>
      <c r="N118" s="345">
        <f t="shared" si="64"/>
        <v>0</v>
      </c>
      <c r="O118" s="342">
        <f t="shared" si="64"/>
        <v>0</v>
      </c>
      <c r="P118" s="346">
        <f t="shared" si="64"/>
        <v>0</v>
      </c>
    </row>
    <row r="119" spans="1:16" s="111" customFormat="1" ht="36.75" customHeight="1">
      <c r="A119" s="204"/>
      <c r="B119" s="252"/>
      <c r="C119" s="252"/>
      <c r="D119" s="252"/>
      <c r="E119" s="252">
        <v>1</v>
      </c>
      <c r="F119" s="378" t="s">
        <v>168</v>
      </c>
      <c r="G119" s="342">
        <f>SUM(G120:G121)</f>
        <v>0</v>
      </c>
      <c r="H119" s="342">
        <f aca="true" t="shared" si="65" ref="H119:N119">SUM(H120:H121)</f>
        <v>91036389</v>
      </c>
      <c r="I119" s="342">
        <f t="shared" si="65"/>
        <v>0</v>
      </c>
      <c r="J119" s="342">
        <f t="shared" si="65"/>
        <v>91036389</v>
      </c>
      <c r="K119" s="343">
        <f t="shared" si="65"/>
        <v>0</v>
      </c>
      <c r="L119" s="342">
        <f t="shared" si="65"/>
        <v>0</v>
      </c>
      <c r="M119" s="342">
        <f t="shared" si="65"/>
        <v>0</v>
      </c>
      <c r="N119" s="345">
        <f t="shared" si="65"/>
        <v>0</v>
      </c>
      <c r="O119" s="342">
        <f aca="true" t="shared" si="66" ref="O119:P121">G119-I119-K119+M119</f>
        <v>0</v>
      </c>
      <c r="P119" s="346">
        <f t="shared" si="66"/>
        <v>0</v>
      </c>
    </row>
    <row r="120" spans="1:16" s="272" customFormat="1" ht="21" customHeight="1" hidden="1">
      <c r="A120" s="271"/>
      <c r="B120" s="391"/>
      <c r="C120" s="391"/>
      <c r="D120" s="391"/>
      <c r="E120" s="391"/>
      <c r="F120" s="291" t="s">
        <v>100</v>
      </c>
      <c r="G120" s="351">
        <v>0</v>
      </c>
      <c r="H120" s="351">
        <v>0</v>
      </c>
      <c r="I120" s="351"/>
      <c r="J120" s="351"/>
      <c r="K120" s="352"/>
      <c r="L120" s="351"/>
      <c r="M120" s="351"/>
      <c r="N120" s="351">
        <f>-M120</f>
        <v>0</v>
      </c>
      <c r="O120" s="351">
        <f t="shared" si="66"/>
        <v>0</v>
      </c>
      <c r="P120" s="353">
        <f t="shared" si="66"/>
        <v>0</v>
      </c>
    </row>
    <row r="121" spans="1:16" s="274" customFormat="1" ht="21" customHeight="1" hidden="1">
      <c r="A121" s="273"/>
      <c r="B121" s="392"/>
      <c r="C121" s="392"/>
      <c r="D121" s="392"/>
      <c r="E121" s="392"/>
      <c r="F121" s="292" t="s">
        <v>99</v>
      </c>
      <c r="G121" s="354">
        <v>0</v>
      </c>
      <c r="H121" s="354">
        <v>91036389</v>
      </c>
      <c r="I121" s="354"/>
      <c r="J121" s="354">
        <v>91036389</v>
      </c>
      <c r="K121" s="355"/>
      <c r="L121" s="354"/>
      <c r="M121" s="354"/>
      <c r="N121" s="354">
        <f>-M121</f>
        <v>0</v>
      </c>
      <c r="O121" s="354">
        <f t="shared" si="66"/>
        <v>0</v>
      </c>
      <c r="P121" s="356">
        <f t="shared" si="66"/>
        <v>0</v>
      </c>
    </row>
    <row r="122" spans="1:16" s="111" customFormat="1" ht="22.5" customHeight="1">
      <c r="A122" s="204"/>
      <c r="B122" s="252">
        <v>10</v>
      </c>
      <c r="C122" s="252"/>
      <c r="D122" s="252"/>
      <c r="E122" s="252"/>
      <c r="F122" s="285" t="s">
        <v>153</v>
      </c>
      <c r="G122" s="337">
        <f>G126</f>
        <v>0</v>
      </c>
      <c r="H122" s="337">
        <f aca="true" t="shared" si="67" ref="H122:P122">H126</f>
        <v>8680000</v>
      </c>
      <c r="I122" s="337">
        <f t="shared" si="67"/>
        <v>0</v>
      </c>
      <c r="J122" s="337">
        <f t="shared" si="67"/>
        <v>680000</v>
      </c>
      <c r="K122" s="338">
        <f t="shared" si="67"/>
        <v>0</v>
      </c>
      <c r="L122" s="337">
        <f t="shared" si="67"/>
        <v>8000000</v>
      </c>
      <c r="M122" s="340">
        <f t="shared" si="67"/>
        <v>0</v>
      </c>
      <c r="N122" s="340">
        <f t="shared" si="67"/>
        <v>0</v>
      </c>
      <c r="O122" s="337">
        <f t="shared" si="67"/>
        <v>0</v>
      </c>
      <c r="P122" s="341">
        <f t="shared" si="67"/>
        <v>0</v>
      </c>
    </row>
    <row r="123" spans="1:16" s="280" customFormat="1" ht="21" customHeight="1" hidden="1">
      <c r="A123" s="279"/>
      <c r="B123" s="268"/>
      <c r="C123" s="268"/>
      <c r="D123" s="268"/>
      <c r="E123" s="268"/>
      <c r="F123" s="293" t="s">
        <v>101</v>
      </c>
      <c r="G123" s="366">
        <f>SUM(G124:G125)</f>
        <v>0</v>
      </c>
      <c r="H123" s="366">
        <f aca="true" t="shared" si="68" ref="H123:P123">SUM(H124:H125)</f>
        <v>8680000</v>
      </c>
      <c r="I123" s="366">
        <f t="shared" si="68"/>
        <v>0</v>
      </c>
      <c r="J123" s="366">
        <f t="shared" si="68"/>
        <v>680000</v>
      </c>
      <c r="K123" s="367">
        <f t="shared" si="68"/>
        <v>0</v>
      </c>
      <c r="L123" s="366">
        <f t="shared" si="68"/>
        <v>8000000</v>
      </c>
      <c r="M123" s="366">
        <f t="shared" si="68"/>
        <v>0</v>
      </c>
      <c r="N123" s="366">
        <f t="shared" si="68"/>
        <v>0</v>
      </c>
      <c r="O123" s="366">
        <f t="shared" si="68"/>
        <v>0</v>
      </c>
      <c r="P123" s="368">
        <f t="shared" si="68"/>
        <v>0</v>
      </c>
    </row>
    <row r="124" spans="1:16" s="278" customFormat="1" ht="21" customHeight="1" hidden="1">
      <c r="A124" s="277"/>
      <c r="B124" s="269"/>
      <c r="C124" s="269"/>
      <c r="D124" s="269"/>
      <c r="E124" s="269"/>
      <c r="F124" s="287" t="s">
        <v>100</v>
      </c>
      <c r="G124" s="369">
        <f>G130</f>
        <v>0</v>
      </c>
      <c r="H124" s="369">
        <f aca="true" t="shared" si="69" ref="H124:P124">H130</f>
        <v>0</v>
      </c>
      <c r="I124" s="369">
        <f t="shared" si="69"/>
        <v>0</v>
      </c>
      <c r="J124" s="369">
        <f t="shared" si="69"/>
        <v>0</v>
      </c>
      <c r="K124" s="370">
        <f t="shared" si="69"/>
        <v>0</v>
      </c>
      <c r="L124" s="369">
        <f t="shared" si="69"/>
        <v>0</v>
      </c>
      <c r="M124" s="369">
        <f t="shared" si="69"/>
        <v>0</v>
      </c>
      <c r="N124" s="369">
        <f t="shared" si="69"/>
        <v>0</v>
      </c>
      <c r="O124" s="369">
        <f t="shared" si="69"/>
        <v>0</v>
      </c>
      <c r="P124" s="371">
        <f t="shared" si="69"/>
        <v>0</v>
      </c>
    </row>
    <row r="125" spans="1:16" s="276" customFormat="1" ht="21" customHeight="1" hidden="1">
      <c r="A125" s="275"/>
      <c r="B125" s="270"/>
      <c r="C125" s="270"/>
      <c r="D125" s="270"/>
      <c r="E125" s="270"/>
      <c r="F125" s="288" t="s">
        <v>99</v>
      </c>
      <c r="G125" s="372">
        <f>G131</f>
        <v>0</v>
      </c>
      <c r="H125" s="372">
        <f aca="true" t="shared" si="70" ref="H125:P125">H131</f>
        <v>8680000</v>
      </c>
      <c r="I125" s="372">
        <f t="shared" si="70"/>
        <v>0</v>
      </c>
      <c r="J125" s="372">
        <f t="shared" si="70"/>
        <v>680000</v>
      </c>
      <c r="K125" s="373">
        <f t="shared" si="70"/>
        <v>0</v>
      </c>
      <c r="L125" s="372">
        <f t="shared" si="70"/>
        <v>8000000</v>
      </c>
      <c r="M125" s="372">
        <f t="shared" si="70"/>
        <v>0</v>
      </c>
      <c r="N125" s="372">
        <f t="shared" si="70"/>
        <v>0</v>
      </c>
      <c r="O125" s="372">
        <f t="shared" si="70"/>
        <v>0</v>
      </c>
      <c r="P125" s="374">
        <f t="shared" si="70"/>
        <v>0</v>
      </c>
    </row>
    <row r="126" spans="1:16" s="111" customFormat="1" ht="22.5" customHeight="1">
      <c r="A126" s="204"/>
      <c r="B126" s="252"/>
      <c r="C126" s="252">
        <v>1</v>
      </c>
      <c r="D126" s="252"/>
      <c r="E126" s="252"/>
      <c r="F126" s="289" t="s">
        <v>154</v>
      </c>
      <c r="G126" s="358">
        <f>G127</f>
        <v>0</v>
      </c>
      <c r="H126" s="358">
        <f aca="true" t="shared" si="71" ref="H126:P128">H127</f>
        <v>8680000</v>
      </c>
      <c r="I126" s="358">
        <f t="shared" si="71"/>
        <v>0</v>
      </c>
      <c r="J126" s="357">
        <f t="shared" si="71"/>
        <v>680000</v>
      </c>
      <c r="K126" s="358">
        <f t="shared" si="71"/>
        <v>0</v>
      </c>
      <c r="L126" s="358">
        <f t="shared" si="71"/>
        <v>8000000</v>
      </c>
      <c r="M126" s="340">
        <f t="shared" si="71"/>
        <v>0</v>
      </c>
      <c r="N126" s="340">
        <f t="shared" si="71"/>
        <v>0</v>
      </c>
      <c r="O126" s="358">
        <f t="shared" si="71"/>
        <v>0</v>
      </c>
      <c r="P126" s="359">
        <f t="shared" si="71"/>
        <v>0</v>
      </c>
    </row>
    <row r="127" spans="1:16" s="111" customFormat="1" ht="22.5" customHeight="1">
      <c r="A127" s="204"/>
      <c r="B127" s="252"/>
      <c r="C127" s="252"/>
      <c r="D127" s="252"/>
      <c r="E127" s="252"/>
      <c r="F127" s="290" t="s">
        <v>155</v>
      </c>
      <c r="G127" s="337">
        <f>G128</f>
        <v>0</v>
      </c>
      <c r="H127" s="337">
        <f t="shared" si="71"/>
        <v>8680000</v>
      </c>
      <c r="I127" s="337">
        <f t="shared" si="71"/>
        <v>0</v>
      </c>
      <c r="J127" s="337">
        <f t="shared" si="71"/>
        <v>680000</v>
      </c>
      <c r="K127" s="338">
        <f t="shared" si="71"/>
        <v>0</v>
      </c>
      <c r="L127" s="337">
        <f t="shared" si="71"/>
        <v>8000000</v>
      </c>
      <c r="M127" s="340">
        <f t="shared" si="71"/>
        <v>0</v>
      </c>
      <c r="N127" s="340">
        <f t="shared" si="71"/>
        <v>0</v>
      </c>
      <c r="O127" s="337">
        <f t="shared" si="71"/>
        <v>0</v>
      </c>
      <c r="P127" s="341">
        <f t="shared" si="71"/>
        <v>0</v>
      </c>
    </row>
    <row r="128" spans="1:16" s="111" customFormat="1" ht="21" customHeight="1">
      <c r="A128" s="204"/>
      <c r="B128" s="252"/>
      <c r="C128" s="252"/>
      <c r="D128" s="252">
        <v>1</v>
      </c>
      <c r="E128" s="252"/>
      <c r="F128" s="376" t="s">
        <v>167</v>
      </c>
      <c r="G128" s="342">
        <f>G129</f>
        <v>0</v>
      </c>
      <c r="H128" s="342">
        <f t="shared" si="71"/>
        <v>8680000</v>
      </c>
      <c r="I128" s="342">
        <f t="shared" si="71"/>
        <v>0</v>
      </c>
      <c r="J128" s="342">
        <f t="shared" si="71"/>
        <v>680000</v>
      </c>
      <c r="K128" s="343">
        <f t="shared" si="71"/>
        <v>0</v>
      </c>
      <c r="L128" s="342">
        <f t="shared" si="71"/>
        <v>8000000</v>
      </c>
      <c r="M128" s="340">
        <f t="shared" si="71"/>
        <v>0</v>
      </c>
      <c r="N128" s="345">
        <f t="shared" si="71"/>
        <v>0</v>
      </c>
      <c r="O128" s="342">
        <f t="shared" si="71"/>
        <v>0</v>
      </c>
      <c r="P128" s="346">
        <f t="shared" si="71"/>
        <v>0</v>
      </c>
    </row>
    <row r="129" spans="1:16" s="111" customFormat="1" ht="21" customHeight="1">
      <c r="A129" s="204"/>
      <c r="B129" s="252"/>
      <c r="C129" s="252"/>
      <c r="D129" s="252"/>
      <c r="E129" s="252">
        <v>1</v>
      </c>
      <c r="F129" s="377" t="s">
        <v>156</v>
      </c>
      <c r="G129" s="342">
        <f>SUM(G130:G131)</f>
        <v>0</v>
      </c>
      <c r="H129" s="342">
        <f aca="true" t="shared" si="72" ref="H129:N129">SUM(H130:H131)</f>
        <v>8680000</v>
      </c>
      <c r="I129" s="342">
        <f t="shared" si="72"/>
        <v>0</v>
      </c>
      <c r="J129" s="342">
        <f t="shared" si="72"/>
        <v>680000</v>
      </c>
      <c r="K129" s="343">
        <f t="shared" si="72"/>
        <v>0</v>
      </c>
      <c r="L129" s="342">
        <f t="shared" si="72"/>
        <v>8000000</v>
      </c>
      <c r="M129" s="340">
        <f t="shared" si="72"/>
        <v>0</v>
      </c>
      <c r="N129" s="345">
        <f t="shared" si="72"/>
        <v>0</v>
      </c>
      <c r="O129" s="342">
        <f aca="true" t="shared" si="73" ref="O129:P131">G129-I129-K129+M129</f>
        <v>0</v>
      </c>
      <c r="P129" s="346">
        <f t="shared" si="73"/>
        <v>0</v>
      </c>
    </row>
    <row r="130" spans="1:16" s="272" customFormat="1" ht="21" customHeight="1" hidden="1">
      <c r="A130" s="271"/>
      <c r="B130" s="391"/>
      <c r="C130" s="391"/>
      <c r="D130" s="391"/>
      <c r="E130" s="391"/>
      <c r="F130" s="291" t="s">
        <v>100</v>
      </c>
      <c r="G130" s="351">
        <v>0</v>
      </c>
      <c r="H130" s="351">
        <v>0</v>
      </c>
      <c r="I130" s="351"/>
      <c r="J130" s="351"/>
      <c r="K130" s="352"/>
      <c r="L130" s="351"/>
      <c r="M130" s="351"/>
      <c r="N130" s="351">
        <f>-M130</f>
        <v>0</v>
      </c>
      <c r="O130" s="351">
        <f t="shared" si="73"/>
        <v>0</v>
      </c>
      <c r="P130" s="353">
        <f t="shared" si="73"/>
        <v>0</v>
      </c>
    </row>
    <row r="131" spans="1:16" s="274" customFormat="1" ht="21" customHeight="1" hidden="1">
      <c r="A131" s="273"/>
      <c r="B131" s="392"/>
      <c r="C131" s="392"/>
      <c r="D131" s="392"/>
      <c r="E131" s="392"/>
      <c r="F131" s="292" t="s">
        <v>99</v>
      </c>
      <c r="G131" s="354">
        <v>0</v>
      </c>
      <c r="H131" s="354">
        <v>8680000</v>
      </c>
      <c r="I131" s="354"/>
      <c r="J131" s="354">
        <v>680000</v>
      </c>
      <c r="K131" s="355"/>
      <c r="L131" s="354">
        <v>8000000</v>
      </c>
      <c r="M131" s="354"/>
      <c r="N131" s="354">
        <f>-M131</f>
        <v>0</v>
      </c>
      <c r="O131" s="354">
        <f t="shared" si="73"/>
        <v>0</v>
      </c>
      <c r="P131" s="356">
        <f t="shared" si="73"/>
        <v>0</v>
      </c>
    </row>
    <row r="132" spans="1:16" s="114" customFormat="1" ht="21" customHeight="1">
      <c r="A132" s="299"/>
      <c r="B132" s="251"/>
      <c r="C132" s="251"/>
      <c r="D132" s="251"/>
      <c r="E132" s="251"/>
      <c r="F132" s="300"/>
      <c r="G132" s="381"/>
      <c r="H132" s="381"/>
      <c r="I132" s="381"/>
      <c r="J132" s="381"/>
      <c r="K132" s="382"/>
      <c r="L132" s="381"/>
      <c r="M132" s="340"/>
      <c r="N132" s="340"/>
      <c r="O132" s="381"/>
      <c r="P132" s="383"/>
    </row>
    <row r="133" spans="1:16" s="114" customFormat="1" ht="21" customHeight="1">
      <c r="A133" s="299"/>
      <c r="B133" s="251"/>
      <c r="C133" s="251"/>
      <c r="D133" s="251"/>
      <c r="E133" s="251"/>
      <c r="F133" s="300"/>
      <c r="G133" s="381"/>
      <c r="H133" s="381"/>
      <c r="I133" s="381"/>
      <c r="J133" s="381"/>
      <c r="K133" s="382"/>
      <c r="L133" s="381"/>
      <c r="M133" s="340"/>
      <c r="N133" s="340"/>
      <c r="O133" s="381"/>
      <c r="P133" s="383"/>
    </row>
    <row r="134" spans="1:16" s="114" customFormat="1" ht="21" customHeight="1">
      <c r="A134" s="299"/>
      <c r="B134" s="251"/>
      <c r="C134" s="251"/>
      <c r="D134" s="251"/>
      <c r="E134" s="251"/>
      <c r="F134" s="300"/>
      <c r="G134" s="381"/>
      <c r="H134" s="381"/>
      <c r="I134" s="381"/>
      <c r="J134" s="381"/>
      <c r="K134" s="382"/>
      <c r="L134" s="381"/>
      <c r="M134" s="340"/>
      <c r="N134" s="340"/>
      <c r="O134" s="381"/>
      <c r="P134" s="383"/>
    </row>
    <row r="135" spans="1:16" s="114" customFormat="1" ht="21" customHeight="1">
      <c r="A135" s="299"/>
      <c r="B135" s="251"/>
      <c r="C135" s="251"/>
      <c r="D135" s="251"/>
      <c r="E135" s="251"/>
      <c r="F135" s="300"/>
      <c r="G135" s="381"/>
      <c r="H135" s="381"/>
      <c r="I135" s="381"/>
      <c r="J135" s="381"/>
      <c r="K135" s="382"/>
      <c r="L135" s="381"/>
      <c r="M135" s="340"/>
      <c r="N135" s="340"/>
      <c r="O135" s="381"/>
      <c r="P135" s="383"/>
    </row>
    <row r="136" spans="1:16" s="114" customFormat="1" ht="21" customHeight="1">
      <c r="A136" s="299"/>
      <c r="B136" s="251"/>
      <c r="C136" s="251"/>
      <c r="D136" s="251"/>
      <c r="E136" s="251"/>
      <c r="F136" s="300"/>
      <c r="G136" s="381"/>
      <c r="H136" s="381"/>
      <c r="I136" s="381"/>
      <c r="J136" s="381"/>
      <c r="K136" s="382"/>
      <c r="L136" s="381"/>
      <c r="M136" s="340"/>
      <c r="N136" s="340"/>
      <c r="O136" s="381"/>
      <c r="P136" s="383"/>
    </row>
    <row r="137" spans="1:16" s="114" customFormat="1" ht="21" customHeight="1">
      <c r="A137" s="299"/>
      <c r="B137" s="251"/>
      <c r="C137" s="251"/>
      <c r="D137" s="251"/>
      <c r="E137" s="251"/>
      <c r="F137" s="300"/>
      <c r="G137" s="381"/>
      <c r="H137" s="381"/>
      <c r="I137" s="381"/>
      <c r="J137" s="381"/>
      <c r="K137" s="382"/>
      <c r="L137" s="381"/>
      <c r="M137" s="340"/>
      <c r="N137" s="340"/>
      <c r="O137" s="381"/>
      <c r="P137" s="383"/>
    </row>
    <row r="138" spans="1:16" s="114" customFormat="1" ht="21" customHeight="1">
      <c r="A138" s="299"/>
      <c r="B138" s="251"/>
      <c r="C138" s="251"/>
      <c r="D138" s="251"/>
      <c r="E138" s="251"/>
      <c r="F138" s="300"/>
      <c r="G138" s="381"/>
      <c r="H138" s="381"/>
      <c r="I138" s="381"/>
      <c r="J138" s="381"/>
      <c r="K138" s="382"/>
      <c r="L138" s="381"/>
      <c r="M138" s="340"/>
      <c r="N138" s="340"/>
      <c r="O138" s="381"/>
      <c r="P138" s="383"/>
    </row>
    <row r="139" spans="1:16" s="114" customFormat="1" ht="21" customHeight="1">
      <c r="A139" s="299"/>
      <c r="B139" s="251"/>
      <c r="C139" s="251"/>
      <c r="D139" s="251"/>
      <c r="E139" s="251"/>
      <c r="F139" s="300"/>
      <c r="G139" s="381"/>
      <c r="H139" s="381"/>
      <c r="I139" s="381"/>
      <c r="J139" s="381"/>
      <c r="K139" s="382"/>
      <c r="L139" s="381"/>
      <c r="M139" s="381"/>
      <c r="N139" s="381"/>
      <c r="O139" s="381"/>
      <c r="P139" s="383"/>
    </row>
    <row r="140" spans="1:16" s="114" customFormat="1" ht="21" customHeight="1">
      <c r="A140" s="299"/>
      <c r="B140" s="251"/>
      <c r="C140" s="251"/>
      <c r="D140" s="251"/>
      <c r="E140" s="251"/>
      <c r="F140" s="300"/>
      <c r="G140" s="381"/>
      <c r="H140" s="381"/>
      <c r="I140" s="381"/>
      <c r="J140" s="381"/>
      <c r="K140" s="382"/>
      <c r="L140" s="381"/>
      <c r="M140" s="381"/>
      <c r="N140" s="381"/>
      <c r="O140" s="381"/>
      <c r="P140" s="383"/>
    </row>
    <row r="141" spans="1:16" s="114" customFormat="1" ht="21" customHeight="1">
      <c r="A141" s="299"/>
      <c r="B141" s="251"/>
      <c r="C141" s="251"/>
      <c r="D141" s="251"/>
      <c r="E141" s="251"/>
      <c r="F141" s="300"/>
      <c r="G141" s="381"/>
      <c r="H141" s="381"/>
      <c r="I141" s="381"/>
      <c r="J141" s="381"/>
      <c r="K141" s="382"/>
      <c r="L141" s="381"/>
      <c r="M141" s="381"/>
      <c r="N141" s="381"/>
      <c r="O141" s="381"/>
      <c r="P141" s="383"/>
    </row>
    <row r="142" spans="1:16" s="114" customFormat="1" ht="21" customHeight="1">
      <c r="A142" s="299"/>
      <c r="B142" s="251"/>
      <c r="C142" s="251"/>
      <c r="D142" s="251"/>
      <c r="E142" s="251"/>
      <c r="F142" s="300"/>
      <c r="G142" s="381"/>
      <c r="H142" s="381"/>
      <c r="I142" s="381"/>
      <c r="J142" s="381"/>
      <c r="K142" s="382"/>
      <c r="L142" s="381"/>
      <c r="M142" s="381"/>
      <c r="N142" s="381"/>
      <c r="O142" s="381"/>
      <c r="P142" s="383"/>
    </row>
    <row r="143" spans="1:16" s="114" customFormat="1" ht="21" customHeight="1">
      <c r="A143" s="299"/>
      <c r="B143" s="251"/>
      <c r="C143" s="251"/>
      <c r="D143" s="251"/>
      <c r="E143" s="251"/>
      <c r="F143" s="300"/>
      <c r="G143" s="381"/>
      <c r="H143" s="381"/>
      <c r="I143" s="381"/>
      <c r="J143" s="381"/>
      <c r="K143" s="382"/>
      <c r="L143" s="381"/>
      <c r="M143" s="381"/>
      <c r="N143" s="381"/>
      <c r="O143" s="381"/>
      <c r="P143" s="383"/>
    </row>
    <row r="144" spans="1:16" s="114" customFormat="1" ht="21" customHeight="1">
      <c r="A144" s="299"/>
      <c r="B144" s="251"/>
      <c r="C144" s="251"/>
      <c r="D144" s="251"/>
      <c r="E144" s="251"/>
      <c r="F144" s="300"/>
      <c r="G144" s="381"/>
      <c r="H144" s="381"/>
      <c r="I144" s="381"/>
      <c r="J144" s="381"/>
      <c r="K144" s="382"/>
      <c r="L144" s="381"/>
      <c r="M144" s="381"/>
      <c r="N144" s="381"/>
      <c r="O144" s="381"/>
      <c r="P144" s="383"/>
    </row>
    <row r="145" spans="1:16" s="274" customFormat="1" ht="21" customHeight="1">
      <c r="A145" s="299"/>
      <c r="B145" s="251"/>
      <c r="C145" s="251"/>
      <c r="D145" s="251"/>
      <c r="E145" s="251"/>
      <c r="F145" s="300"/>
      <c r="G145" s="381"/>
      <c r="H145" s="381"/>
      <c r="I145" s="381"/>
      <c r="J145" s="381"/>
      <c r="K145" s="382"/>
      <c r="L145" s="381"/>
      <c r="M145" s="381"/>
      <c r="N145" s="381"/>
      <c r="O145" s="381"/>
      <c r="P145" s="383"/>
    </row>
    <row r="146" spans="1:16" s="274" customFormat="1" ht="16.5" customHeight="1">
      <c r="A146" s="299"/>
      <c r="B146" s="251"/>
      <c r="C146" s="251"/>
      <c r="D146" s="251"/>
      <c r="E146" s="251"/>
      <c r="F146" s="300"/>
      <c r="G146" s="381"/>
      <c r="H146" s="381"/>
      <c r="I146" s="381"/>
      <c r="J146" s="381"/>
      <c r="K146" s="382"/>
      <c r="L146" s="381"/>
      <c r="M146" s="381"/>
      <c r="N146" s="381"/>
      <c r="O146" s="381"/>
      <c r="P146" s="383"/>
    </row>
    <row r="147" spans="1:16" ht="14.25" customHeight="1" thickBot="1">
      <c r="A147" s="205"/>
      <c r="B147" s="393"/>
      <c r="C147" s="393"/>
      <c r="D147" s="393"/>
      <c r="E147" s="393"/>
      <c r="F147" s="294"/>
      <c r="G147" s="384"/>
      <c r="H147" s="384"/>
      <c r="I147" s="384"/>
      <c r="J147" s="384"/>
      <c r="K147" s="385"/>
      <c r="L147" s="384"/>
      <c r="M147" s="384"/>
      <c r="N147" s="384"/>
      <c r="O147" s="384"/>
      <c r="P147" s="386"/>
    </row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Q108</cp:lastModifiedBy>
  <cp:lastPrinted>2011-04-13T09:35:51Z</cp:lastPrinted>
  <dcterms:created xsi:type="dcterms:W3CDTF">2002-01-14T09:37:13Z</dcterms:created>
  <dcterms:modified xsi:type="dcterms:W3CDTF">2011-04-18T02:46:19Z</dcterms:modified>
  <cp:category/>
  <cp:version/>
  <cp:contentType/>
  <cp:contentStatus/>
</cp:coreProperties>
</file>