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李慧君</author>
  </authors>
  <commentList>
    <comment ref="A60" authorId="0">
      <text>
        <r>
          <rPr>
            <sz val="12"/>
            <color indexed="10"/>
            <rFont val="標楷體"/>
            <family val="4"/>
          </rPr>
          <t>本科目金額請填寫於D53儲存格內</t>
        </r>
      </text>
    </comment>
    <comment ref="A61" authorId="0">
      <text>
        <r>
          <rPr>
            <sz val="12"/>
            <color indexed="10"/>
            <rFont val="標楷體"/>
            <family val="4"/>
          </rPr>
          <t xml:space="preserve">本科目金額請填寫於D54儲存格內
</t>
        </r>
      </text>
    </comment>
  </commentList>
</comments>
</file>

<file path=xl/sharedStrings.xml><?xml version="1.0" encoding="utf-8"?>
<sst xmlns="http://schemas.openxmlformats.org/spreadsheetml/2006/main" count="167" uniqueCount="157">
  <si>
    <t>台灣自來水股份有限公司資產負債表</t>
  </si>
  <si>
    <t>　　　　　　　　　　　</t>
  </si>
  <si>
    <r>
      <t xml:space="preserve">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</si>
  <si>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</si>
  <si>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</si>
  <si>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</si>
  <si>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</si>
  <si>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</si>
  <si>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</si>
  <si>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</si>
  <si>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</si>
  <si>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</si>
  <si>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</si>
  <si>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</si>
  <si>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</si>
  <si>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</si>
  <si>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</si>
  <si>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</si>
  <si>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</si>
  <si>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</si>
  <si>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</si>
  <si>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</si>
  <si>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</si>
  <si>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</si>
  <si>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</si>
  <si>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</si>
  <si>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</si>
  <si>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</si>
  <si>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</si>
  <si>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</si>
  <si>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</si>
  <si>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</si>
  <si>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</si>
  <si>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</si>
  <si>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</si>
  <si>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</si>
  <si>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</si>
  <si>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</si>
  <si>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</si>
  <si>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</si>
  <si>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</si>
  <si>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</si>
  <si>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</si>
  <si>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</si>
  <si>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</si>
  <si>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</si>
  <si>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</si>
  <si>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</si>
  <si>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</si>
  <si>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</si>
  <si>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</si>
  <si>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</si>
  <si>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</si>
  <si>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</si>
  <si>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</si>
  <si>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</si>
  <si>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</si>
  <si>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</si>
  <si>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</si>
  <si>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</si>
  <si>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</si>
  <si>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</si>
  <si>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</si>
  <si>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</si>
  <si>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</si>
  <si>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</si>
  <si>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</si>
  <si>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</si>
  <si>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</si>
  <si>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</si>
  <si>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</si>
  <si>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</si>
  <si>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</si>
  <si>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</si>
  <si>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</si>
  <si>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</si>
  <si>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</si>
  <si>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</si>
  <si>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</si>
  <si>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</si>
  <si>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</si>
  <si>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</si>
  <si>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</si>
  <si>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</si>
  <si>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</si>
  <si>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</si>
  <si>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</si>
  <si>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</si>
  <si>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</si>
  <si>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</si>
  <si>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</si>
  <si>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</si>
  <si>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</si>
  <si>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</si>
  <si>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</si>
  <si>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</si>
  <si>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</si>
  <si>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</si>
  <si>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</si>
  <si>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</si>
  <si>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</si>
  <si>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</si>
  <si>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</si>
  <si>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</si>
  <si>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r>
      <t>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</si>
  <si>
    <t>元。</t>
  </si>
  <si>
    <t>台灣自來水公司損益結算表</t>
  </si>
  <si>
    <r>
      <t xml:space="preserve">                                         </t>
    </r>
    <r>
      <rPr>
        <b/>
        <sz val="13"/>
        <rFont val="華康粗明體"/>
        <family val="3"/>
      </rPr>
      <t>中華民國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97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</si>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</sst>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2"/>
      <color indexed="10"/>
      <name val="標楷體"/>
      <family val="4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177" fontId="12" fillId="0" borderId="7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2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176" fontId="15" fillId="0" borderId="0" xfId="0" applyNumberFormat="1" applyFont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2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49" fontId="33" fillId="0" borderId="0" xfId="0" applyNumberFormat="1" applyFont="1" applyBorder="1" applyAlignment="1" quotePrefix="1">
      <alignment horizontal="distributed"/>
    </xf>
    <xf numFmtId="49" fontId="10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>
      <alignment vertical="center"/>
    </xf>
    <xf numFmtId="49" fontId="20" fillId="0" borderId="0" xfId="0" applyNumberFormat="1" applyFont="1" applyBorder="1" applyAlignment="1" quotePrefix="1">
      <alignment horizontal="left"/>
    </xf>
    <xf numFmtId="181" fontId="12" fillId="0" borderId="0" xfId="0" applyNumberFormat="1" applyFont="1" applyBorder="1" applyAlignment="1">
      <alignment vertical="center"/>
    </xf>
    <xf numFmtId="179" fontId="12" fillId="0" borderId="7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 quotePrefix="1">
      <alignment horizontal="left" vertical="center"/>
    </xf>
    <xf numFmtId="0" fontId="31" fillId="0" borderId="1" xfId="0" applyFont="1" applyBorder="1" applyAlignment="1">
      <alignment vertical="center"/>
    </xf>
    <xf numFmtId="49" fontId="33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2" fillId="0" borderId="9" xfId="0" applyNumberFormat="1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1" fontId="12" fillId="0" borderId="1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11" sqref="F11"/>
    </sheetView>
  </sheetViews>
  <sheetFormatPr defaultColWidth="9.00390625" defaultRowHeight="13.5" customHeight="1"/>
  <cols>
    <col min="1" max="1" width="4.125" style="155" customWidth="1"/>
    <col min="2" max="2" width="2.625" style="91" customWidth="1"/>
    <col min="3" max="3" width="24.25390625" style="153" customWidth="1"/>
    <col min="4" max="4" width="2.00390625" style="152" customWidth="1"/>
    <col min="5" max="6" width="18.875" style="93" customWidth="1"/>
    <col min="7" max="7" width="18.00390625" style="93" customWidth="1"/>
    <col min="8" max="8" width="8.875" style="154" customWidth="1"/>
    <col min="9" max="16384" width="9.00390625" style="93" customWidth="1"/>
  </cols>
  <sheetData>
    <row r="1" spans="1:8" s="102" customFormat="1" ht="32.25" customHeight="1">
      <c r="A1" s="99" t="s">
        <v>106</v>
      </c>
      <c r="B1" s="100"/>
      <c r="C1" s="100"/>
      <c r="D1" s="100"/>
      <c r="E1" s="100"/>
      <c r="F1" s="100"/>
      <c r="G1" s="100"/>
      <c r="H1" s="101"/>
    </row>
    <row r="2" spans="1:8" s="106" customFormat="1" ht="24.75" customHeight="1">
      <c r="A2" s="103"/>
      <c r="B2" s="103"/>
      <c r="C2" s="104" t="s">
        <v>107</v>
      </c>
      <c r="D2" s="105"/>
      <c r="F2" s="107"/>
      <c r="G2" s="108"/>
      <c r="H2" s="109" t="s">
        <v>108</v>
      </c>
    </row>
    <row r="3" spans="1:8" s="106" customFormat="1" ht="30.75" customHeight="1">
      <c r="A3" s="110" t="s">
        <v>109</v>
      </c>
      <c r="B3" s="110"/>
      <c r="C3" s="110"/>
      <c r="D3" s="111"/>
      <c r="E3" s="112" t="s">
        <v>110</v>
      </c>
      <c r="F3" s="113" t="s">
        <v>111</v>
      </c>
      <c r="G3" s="114" t="s">
        <v>112</v>
      </c>
      <c r="H3" s="115"/>
    </row>
    <row r="4" spans="1:8" s="106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9.5" customHeight="1">
      <c r="A5" s="120" t="s">
        <v>113</v>
      </c>
      <c r="C5" s="122"/>
      <c r="D5" s="123"/>
      <c r="E5" s="124">
        <f>SUM(E6:E16)</f>
        <v>13115066779</v>
      </c>
      <c r="F5" s="124">
        <f>SUM(F6:F16)</f>
        <v>12874918583</v>
      </c>
      <c r="G5" s="125">
        <f>SUM(G6:G16)</f>
        <v>240148196</v>
      </c>
      <c r="H5" s="126">
        <f>IF(F5=0,0,(G5/F5)*100)</f>
        <v>1.865240501925122</v>
      </c>
    </row>
    <row r="6" spans="1:8" ht="15" customHeight="1">
      <c r="A6" s="7"/>
      <c r="B6" s="127" t="s">
        <v>114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5" customHeight="1">
      <c r="A7" s="7"/>
      <c r="B7" s="127" t="s">
        <v>115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5" customHeight="1">
      <c r="A8" s="7"/>
      <c r="B8" s="127" t="s">
        <v>116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5" customHeight="1">
      <c r="A9" s="7"/>
      <c r="B9" s="127" t="s">
        <v>117</v>
      </c>
      <c r="C9" s="128"/>
      <c r="D9" s="129"/>
      <c r="E9" s="130">
        <v>11820253206</v>
      </c>
      <c r="F9" s="130">
        <v>11648120751</v>
      </c>
      <c r="G9" s="131">
        <f t="shared" si="0"/>
        <v>172132455</v>
      </c>
      <c r="H9" s="132">
        <f t="shared" si="1"/>
        <v>1.4777701800972685</v>
      </c>
    </row>
    <row r="10" spans="1:8" ht="15" customHeight="1">
      <c r="A10" s="7"/>
      <c r="B10" s="127" t="s">
        <v>118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5" customHeight="1">
      <c r="A11" s="7"/>
      <c r="B11" s="127" t="s">
        <v>119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5" customHeight="1">
      <c r="A12" s="7"/>
      <c r="B12" s="127" t="s">
        <v>120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5" customHeight="1">
      <c r="A13" s="7"/>
      <c r="B13" s="127" t="s">
        <v>121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5" customHeight="1">
      <c r="A14" s="7"/>
      <c r="B14" s="127" t="s">
        <v>122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5" customHeight="1">
      <c r="A15" s="7"/>
      <c r="B15" s="127" t="s">
        <v>123</v>
      </c>
      <c r="C15" s="128"/>
      <c r="D15" s="129"/>
      <c r="E15" s="130"/>
      <c r="F15" s="130"/>
      <c r="G15" s="131">
        <f t="shared" si="0"/>
        <v>0</v>
      </c>
      <c r="H15" s="132">
        <f t="shared" si="1"/>
        <v>0</v>
      </c>
    </row>
    <row r="16" spans="1:8" ht="15" customHeight="1">
      <c r="A16" s="7"/>
      <c r="B16" s="127" t="s">
        <v>124</v>
      </c>
      <c r="C16" s="128"/>
      <c r="D16" s="129"/>
      <c r="E16" s="130">
        <v>1294813573</v>
      </c>
      <c r="F16" s="130">
        <v>1226797832</v>
      </c>
      <c r="G16" s="131">
        <f>E16-F16</f>
        <v>68015741</v>
      </c>
      <c r="H16" s="132">
        <f t="shared" si="1"/>
        <v>5.5441686662517675</v>
      </c>
    </row>
    <row r="17" spans="1:8" s="121" customFormat="1" ht="19.5" customHeight="1">
      <c r="A17" s="120" t="s">
        <v>125</v>
      </c>
      <c r="C17" s="122"/>
      <c r="D17" s="123"/>
      <c r="E17" s="124">
        <f>SUM(E18:E28)</f>
        <v>10324662050.02</v>
      </c>
      <c r="F17" s="124">
        <f>SUM(F18:F28)</f>
        <v>10404120100</v>
      </c>
      <c r="G17" s="125">
        <f>SUM(G18:G28)</f>
        <v>-79458049.97999966</v>
      </c>
      <c r="H17" s="133">
        <f t="shared" si="1"/>
        <v>-0.7637171545145818</v>
      </c>
    </row>
    <row r="18" spans="1:8" ht="15" customHeight="1">
      <c r="A18" s="7"/>
      <c r="B18" s="127" t="s">
        <v>126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5" customHeight="1">
      <c r="A19" s="7"/>
      <c r="B19" s="127" t="s">
        <v>127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5" customHeight="1">
      <c r="A20" s="7"/>
      <c r="B20" s="127" t="s">
        <v>128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5" customHeight="1">
      <c r="A21" s="7"/>
      <c r="B21" s="127" t="s">
        <v>129</v>
      </c>
      <c r="C21" s="128"/>
      <c r="D21" s="129"/>
      <c r="E21" s="130">
        <v>9480277861.1</v>
      </c>
      <c r="F21" s="130">
        <v>9581684206</v>
      </c>
      <c r="G21" s="131">
        <f t="shared" si="2"/>
        <v>-101406344.89999962</v>
      </c>
      <c r="H21" s="132">
        <f t="shared" si="1"/>
        <v>-1.058335285528399</v>
      </c>
    </row>
    <row r="22" spans="1:8" ht="15" customHeight="1">
      <c r="A22" s="7"/>
      <c r="B22" s="127" t="s">
        <v>130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5" customHeight="1">
      <c r="A23" s="7"/>
      <c r="B23" s="127" t="s">
        <v>131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5" customHeight="1">
      <c r="A24" s="7"/>
      <c r="B24" s="127" t="s">
        <v>132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5" customHeight="1">
      <c r="A25" s="7"/>
      <c r="B25" s="127" t="s">
        <v>133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5" customHeight="1">
      <c r="A26" s="7"/>
      <c r="B26" s="134" t="s">
        <v>134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5" customHeight="1">
      <c r="A27" s="7"/>
      <c r="B27" s="134" t="s">
        <v>135</v>
      </c>
      <c r="C27" s="128"/>
      <c r="D27" s="129"/>
      <c r="E27" s="130"/>
      <c r="F27" s="130"/>
      <c r="G27" s="131">
        <f>E27-F27</f>
        <v>0</v>
      </c>
      <c r="H27" s="132">
        <f t="shared" si="1"/>
        <v>0</v>
      </c>
    </row>
    <row r="28" spans="1:8" ht="15" customHeight="1">
      <c r="A28" s="7"/>
      <c r="B28" s="127" t="s">
        <v>136</v>
      </c>
      <c r="C28" s="128"/>
      <c r="D28" s="129"/>
      <c r="E28" s="130">
        <v>844384188.92</v>
      </c>
      <c r="F28" s="130">
        <v>822435894</v>
      </c>
      <c r="G28" s="131">
        <f>E28-F28</f>
        <v>21948294.919999957</v>
      </c>
      <c r="H28" s="132">
        <f t="shared" si="1"/>
        <v>2.6686937036821448</v>
      </c>
    </row>
    <row r="29" spans="1:8" ht="2.25" customHeight="1">
      <c r="A29" s="7"/>
      <c r="B29" s="135"/>
      <c r="C29" s="59"/>
      <c r="D29" s="129"/>
      <c r="E29" s="136"/>
      <c r="F29" s="136"/>
      <c r="G29" s="131"/>
      <c r="H29" s="132"/>
    </row>
    <row r="30" spans="1:8" s="121" customFormat="1" ht="19.5" customHeight="1">
      <c r="A30" s="120" t="s">
        <v>137</v>
      </c>
      <c r="B30" s="20"/>
      <c r="C30" s="122"/>
      <c r="D30" s="123"/>
      <c r="E30" s="124">
        <f>E5-E17</f>
        <v>2790404728.9799995</v>
      </c>
      <c r="F30" s="124">
        <f>F5-F17</f>
        <v>2470798483</v>
      </c>
      <c r="G30" s="125">
        <f>G5-G17</f>
        <v>319606245.97999966</v>
      </c>
      <c r="H30" s="133">
        <f t="shared" si="1"/>
        <v>12.935342488633042</v>
      </c>
    </row>
    <row r="31" spans="1:8" s="121" customFormat="1" ht="19.5" customHeight="1">
      <c r="A31" s="120" t="s">
        <v>138</v>
      </c>
      <c r="B31" s="3"/>
      <c r="C31" s="122"/>
      <c r="D31" s="123"/>
      <c r="E31" s="124">
        <f>SUM(E32:E35)</f>
        <v>1671569969.9499998</v>
      </c>
      <c r="F31" s="124">
        <f>SUM(F32:F35)</f>
        <v>1849984588</v>
      </c>
      <c r="G31" s="125">
        <f>SUM(G32:G35)</f>
        <v>-178414618.05000007</v>
      </c>
      <c r="H31" s="133">
        <f t="shared" si="1"/>
        <v>-9.644113751395214</v>
      </c>
    </row>
    <row r="32" spans="1:8" ht="15" customHeight="1">
      <c r="A32" s="7"/>
      <c r="B32" s="127" t="s">
        <v>139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5" customHeight="1">
      <c r="A33" s="7"/>
      <c r="B33" s="127" t="s">
        <v>140</v>
      </c>
      <c r="C33" s="128"/>
      <c r="D33" s="129"/>
      <c r="E33" s="130">
        <v>1048875132.66</v>
      </c>
      <c r="F33" s="130">
        <v>1163378861</v>
      </c>
      <c r="G33" s="131">
        <f>E33-F33</f>
        <v>-114503728.34000003</v>
      </c>
      <c r="H33" s="132">
        <f t="shared" si="1"/>
        <v>-9.842342179191446</v>
      </c>
    </row>
    <row r="34" spans="1:8" ht="15" customHeight="1">
      <c r="A34" s="7"/>
      <c r="B34" s="127" t="s">
        <v>141</v>
      </c>
      <c r="C34" s="128"/>
      <c r="D34" s="129"/>
      <c r="E34" s="130">
        <v>602086900.29</v>
      </c>
      <c r="F34" s="130">
        <v>647780423</v>
      </c>
      <c r="G34" s="131">
        <f>E34-F34</f>
        <v>-45693522.71000004</v>
      </c>
      <c r="H34" s="132">
        <f t="shared" si="1"/>
        <v>-7.053859778346534</v>
      </c>
    </row>
    <row r="35" spans="1:8" ht="15" customHeight="1">
      <c r="A35" s="7"/>
      <c r="B35" s="127" t="s">
        <v>142</v>
      </c>
      <c r="C35" s="128"/>
      <c r="D35" s="129"/>
      <c r="E35" s="130">
        <v>20607937</v>
      </c>
      <c r="F35" s="130">
        <v>38825304</v>
      </c>
      <c r="G35" s="131">
        <f>E35-F35</f>
        <v>-18217367</v>
      </c>
      <c r="H35" s="132">
        <f t="shared" si="1"/>
        <v>-46.92137632714994</v>
      </c>
    </row>
    <row r="36" spans="1:8" ht="1.5" customHeight="1">
      <c r="A36" s="7"/>
      <c r="B36" s="135"/>
      <c r="C36" s="59"/>
      <c r="D36" s="129"/>
      <c r="E36" s="136"/>
      <c r="F36" s="136"/>
      <c r="G36" s="131"/>
      <c r="H36" s="132"/>
    </row>
    <row r="37" spans="1:8" s="121" customFormat="1" ht="19.5" customHeight="1">
      <c r="A37" s="120" t="s">
        <v>143</v>
      </c>
      <c r="C37" s="137"/>
      <c r="D37" s="123"/>
      <c r="E37" s="124">
        <f>E30-E31</f>
        <v>1118834759.0299997</v>
      </c>
      <c r="F37" s="124">
        <f>F30-F31</f>
        <v>620813895</v>
      </c>
      <c r="G37" s="125">
        <f>G30-G31</f>
        <v>498020864.02999973</v>
      </c>
      <c r="H37" s="133">
        <f>IF(F37=0,0,(G37/F37)*100)</f>
        <v>80.22063746334153</v>
      </c>
    </row>
    <row r="38" spans="1:8" s="121" customFormat="1" ht="19.5" customHeight="1">
      <c r="A38" s="120" t="s">
        <v>144</v>
      </c>
      <c r="B38" s="3"/>
      <c r="C38" s="122"/>
      <c r="D38" s="123"/>
      <c r="E38" s="124">
        <f>SUM(E39:E40)</f>
        <v>157854657.74</v>
      </c>
      <c r="F38" s="124">
        <f>SUM(F39:F40)</f>
        <v>150555992</v>
      </c>
      <c r="G38" s="125">
        <f>SUM(G39:G40)</f>
        <v>7298665.74000001</v>
      </c>
      <c r="H38" s="133">
        <f>IF(F38=0,0,(G38/F38)*100)</f>
        <v>4.847808209453404</v>
      </c>
    </row>
    <row r="39" spans="1:8" ht="15" customHeight="1">
      <c r="A39" s="7"/>
      <c r="B39" s="127" t="s">
        <v>145</v>
      </c>
      <c r="C39" s="128"/>
      <c r="D39" s="129"/>
      <c r="E39" s="130">
        <v>13230946</v>
      </c>
      <c r="F39" s="130">
        <v>8010783</v>
      </c>
      <c r="G39" s="131">
        <f>E39-F39</f>
        <v>5220163</v>
      </c>
      <c r="H39" s="132">
        <f aca="true" t="shared" si="3" ref="H39:H51">IF(F39=0,0,(G39/F39)*100)</f>
        <v>65.16420429813165</v>
      </c>
    </row>
    <row r="40" spans="1:8" ht="15" customHeight="1">
      <c r="A40" s="7"/>
      <c r="B40" s="127" t="s">
        <v>146</v>
      </c>
      <c r="C40" s="128"/>
      <c r="D40" s="129"/>
      <c r="E40" s="130">
        <v>144623711.74</v>
      </c>
      <c r="F40" s="130">
        <v>142545209</v>
      </c>
      <c r="G40" s="131">
        <f>E40-F40</f>
        <v>2078502.7400000095</v>
      </c>
      <c r="H40" s="132">
        <f t="shared" si="3"/>
        <v>1.458135811495432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9.5" customHeight="1">
      <c r="A42" s="120" t="s">
        <v>147</v>
      </c>
      <c r="B42" s="3"/>
      <c r="C42" s="122"/>
      <c r="D42" s="138"/>
      <c r="E42" s="124">
        <f>SUM(E43:E44)</f>
        <v>815466673.39</v>
      </c>
      <c r="F42" s="124">
        <f>SUM(F43:F44)</f>
        <v>734258520</v>
      </c>
      <c r="G42" s="125">
        <f>SUM(G43:G44)</f>
        <v>81208153.38999999</v>
      </c>
      <c r="H42" s="133">
        <f t="shared" si="3"/>
        <v>11.059885745690766</v>
      </c>
    </row>
    <row r="43" spans="1:8" ht="15" customHeight="1">
      <c r="A43" s="7"/>
      <c r="B43" s="127" t="s">
        <v>148</v>
      </c>
      <c r="C43" s="128"/>
      <c r="D43" s="129"/>
      <c r="E43" s="130">
        <v>538541468</v>
      </c>
      <c r="F43" s="130">
        <v>518344992</v>
      </c>
      <c r="G43" s="131">
        <f>E43-F43</f>
        <v>20196476</v>
      </c>
      <c r="H43" s="139">
        <f t="shared" si="3"/>
        <v>3.896338599139008</v>
      </c>
    </row>
    <row r="44" spans="1:8" ht="15" customHeight="1">
      <c r="A44" s="7"/>
      <c r="B44" s="127" t="s">
        <v>149</v>
      </c>
      <c r="C44" s="128"/>
      <c r="D44" s="129"/>
      <c r="E44" s="130">
        <v>276925205.39</v>
      </c>
      <c r="F44" s="130">
        <v>215913528</v>
      </c>
      <c r="G44" s="131">
        <f>E44-F44</f>
        <v>61011677.389999986</v>
      </c>
      <c r="H44" s="139">
        <f t="shared" si="3"/>
        <v>28.257459342705005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9.5" customHeight="1">
      <c r="A46" s="120" t="s">
        <v>150</v>
      </c>
      <c r="C46" s="137"/>
      <c r="D46" s="123"/>
      <c r="E46" s="124">
        <f>E38-E42</f>
        <v>-657612015.65</v>
      </c>
      <c r="F46" s="124">
        <f>F38-F42</f>
        <v>-583702528</v>
      </c>
      <c r="G46" s="125">
        <f>G38-G42</f>
        <v>-73909487.64999998</v>
      </c>
      <c r="H46" s="133">
        <f t="shared" si="3"/>
        <v>12.662183921533396</v>
      </c>
    </row>
    <row r="47" spans="1:8" s="121" customFormat="1" ht="19.5" customHeight="1">
      <c r="A47" s="120" t="s">
        <v>151</v>
      </c>
      <c r="C47" s="137"/>
      <c r="D47" s="123"/>
      <c r="E47" s="124">
        <f>E37+E46</f>
        <v>461222743.37999976</v>
      </c>
      <c r="F47" s="124">
        <f>F37+F46</f>
        <v>37111367</v>
      </c>
      <c r="G47" s="125">
        <f>G37+G46</f>
        <v>424111376.37999976</v>
      </c>
      <c r="H47" s="141">
        <f t="shared" si="3"/>
        <v>1142.8072061586945</v>
      </c>
    </row>
    <row r="48" spans="1:8" s="121" customFormat="1" ht="19.5" customHeight="1">
      <c r="A48" s="120" t="s">
        <v>152</v>
      </c>
      <c r="C48" s="137"/>
      <c r="D48" s="123"/>
      <c r="E48" s="142">
        <v>116585636</v>
      </c>
      <c r="F48" s="142"/>
      <c r="G48" s="125">
        <f>E48-F48</f>
        <v>116585636</v>
      </c>
      <c r="H48" s="141">
        <f>IF(F48=0,0,(G48/F48)*100)</f>
        <v>0</v>
      </c>
    </row>
    <row r="49" spans="1:8" s="121" customFormat="1" ht="35.25" customHeight="1">
      <c r="A49" s="143" t="s">
        <v>153</v>
      </c>
      <c r="B49" s="143"/>
      <c r="C49" s="143"/>
      <c r="D49" s="123"/>
      <c r="E49" s="142">
        <f>E47-E48</f>
        <v>344637107.37999976</v>
      </c>
      <c r="F49" s="142">
        <f>F47-F48</f>
        <v>37111367</v>
      </c>
      <c r="G49" s="125">
        <f>E49-F49</f>
        <v>307525740.37999976</v>
      </c>
      <c r="H49" s="141">
        <f>IF(F49=0,0,(G49/F49)*100)</f>
        <v>828.6564609166776</v>
      </c>
    </row>
    <row r="50" spans="1:8" s="121" customFormat="1" ht="19.5" customHeight="1">
      <c r="A50" s="120" t="s">
        <v>154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21" customFormat="1" ht="19.5" customHeight="1">
      <c r="A51" s="120" t="s">
        <v>155</v>
      </c>
      <c r="C51" s="137"/>
      <c r="D51" s="123"/>
      <c r="E51" s="142"/>
      <c r="F51" s="142"/>
      <c r="G51" s="125">
        <f>E51-F51</f>
        <v>0</v>
      </c>
      <c r="H51" s="141">
        <f t="shared" si="3"/>
        <v>0</v>
      </c>
    </row>
    <row r="52" spans="1:8" s="151" customFormat="1" ht="19.5" customHeight="1">
      <c r="A52" s="144" t="s">
        <v>156</v>
      </c>
      <c r="B52" s="145"/>
      <c r="C52" s="146"/>
      <c r="D52" s="147"/>
      <c r="E52" s="148">
        <f>E47-E48+E50+E51</f>
        <v>344637107.37999976</v>
      </c>
      <c r="F52" s="148">
        <f>F47-F48+F50+F51</f>
        <v>37111367</v>
      </c>
      <c r="G52" s="149">
        <f>E52-F52</f>
        <v>307525740.37999976</v>
      </c>
      <c r="H52" s="150">
        <f>IF(F52=0,0,(G52/F52)*100)</f>
        <v>828.6564609166776</v>
      </c>
    </row>
    <row r="53" ht="13.5" customHeight="1">
      <c r="A53" s="152"/>
    </row>
    <row r="54" ht="13.5" customHeight="1">
      <c r="A54" s="152"/>
    </row>
  </sheetData>
  <mergeCells count="36">
    <mergeCell ref="B41:C41"/>
    <mergeCell ref="B43:C43"/>
    <mergeCell ref="B44:C44"/>
    <mergeCell ref="A49:C49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0" sqref="E10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6" customWidth="1"/>
    <col min="4" max="4" width="1.12109375" style="86" customWidth="1"/>
    <col min="5" max="5" width="18.875" style="92" customWidth="1"/>
    <col min="6" max="6" width="7.375" style="92" customWidth="1"/>
    <col min="7" max="7" width="1.875" style="98" customWidth="1"/>
    <col min="8" max="8" width="2.25390625" style="98" customWidth="1"/>
    <col min="9" max="9" width="17.875" style="98" customWidth="1"/>
    <col min="10" max="10" width="1.12109375" style="98" customWidth="1"/>
    <col min="11" max="11" width="19.25390625" style="98" customWidth="1"/>
    <col min="12" max="12" width="7.375" style="98" customWidth="1"/>
    <col min="13" max="16384" width="9.00390625" style="98" customWidth="1"/>
  </cols>
  <sheetData>
    <row r="1" spans="1:6" s="2" customFormat="1" ht="21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4" customFormat="1" ht="21.75" customHeight="1">
      <c r="A3" s="7"/>
      <c r="B3" s="8"/>
      <c r="C3" s="9" t="s">
        <v>1</v>
      </c>
      <c r="D3" s="9"/>
      <c r="E3" s="10" t="s">
        <v>2</v>
      </c>
      <c r="F3" s="11"/>
      <c r="G3" s="11"/>
      <c r="H3" s="11"/>
      <c r="I3" s="11"/>
      <c r="J3" s="12"/>
      <c r="K3" s="9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33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SUM(E7,E18,E27,E31,E43,E46,E49)</f>
        <v>244161186226.86</v>
      </c>
      <c r="F6" s="29">
        <f>IF(E$6&gt;0,(E6/E$6)*100,0)</f>
        <v>100</v>
      </c>
      <c r="G6" s="30"/>
      <c r="H6" s="27" t="s">
        <v>8</v>
      </c>
      <c r="I6" s="16"/>
      <c r="J6" s="28"/>
      <c r="K6" s="29">
        <f>K7+K17+K24+K27+K30</f>
        <v>94042358176.22</v>
      </c>
      <c r="L6" s="31">
        <f aca="true" t="shared" si="0" ref="L6:L35">IF(K$59&gt;0,(K6/K$59)*100,0)</f>
        <v>38.51650609562548</v>
      </c>
    </row>
    <row r="7" spans="1:12" s="37" customFormat="1" ht="13.5" customHeight="1">
      <c r="A7" s="33" t="s">
        <v>9</v>
      </c>
      <c r="B7" s="34"/>
      <c r="C7" s="34"/>
      <c r="D7" s="35"/>
      <c r="E7" s="29">
        <f>SUM(E8:E17)</f>
        <v>4314757297.610001</v>
      </c>
      <c r="F7" s="29">
        <f aca="true" t="shared" si="1" ref="F7:F52">IF(E$6&gt;0,(E7/E$6)*100,0)</f>
        <v>1.7671757597053064</v>
      </c>
      <c r="G7" s="36" t="s">
        <v>10</v>
      </c>
      <c r="H7" s="34"/>
      <c r="I7" s="34"/>
      <c r="J7" s="35"/>
      <c r="K7" s="29">
        <f>SUM(K8:K16)</f>
        <v>18821023782</v>
      </c>
      <c r="L7" s="31">
        <f t="shared" si="0"/>
        <v>7.708442145473782</v>
      </c>
    </row>
    <row r="8" spans="1:12" s="46" customFormat="1" ht="13.5" customHeight="1">
      <c r="A8" s="7"/>
      <c r="B8" s="38" t="s">
        <v>11</v>
      </c>
      <c r="C8" s="39"/>
      <c r="D8" s="40"/>
      <c r="E8" s="41">
        <v>426131690.38</v>
      </c>
      <c r="F8" s="42">
        <f t="shared" si="1"/>
        <v>0.1745288417726083</v>
      </c>
      <c r="G8" s="43"/>
      <c r="H8" s="44" t="s">
        <v>12</v>
      </c>
      <c r="I8" s="39"/>
      <c r="J8" s="40"/>
      <c r="K8" s="41">
        <v>12240003145</v>
      </c>
      <c r="L8" s="45">
        <f t="shared" si="0"/>
        <v>5.013083092423757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1"/>
        <v>0</v>
      </c>
      <c r="G9" s="43"/>
      <c r="H9" s="44" t="s">
        <v>14</v>
      </c>
      <c r="I9" s="39"/>
      <c r="J9" s="40"/>
      <c r="K9" s="41"/>
      <c r="L9" s="45">
        <f t="shared" si="0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1"/>
        <v>0</v>
      </c>
      <c r="G10" s="43"/>
      <c r="H10" s="38" t="s">
        <v>16</v>
      </c>
      <c r="I10" s="39"/>
      <c r="J10" s="40"/>
      <c r="K10" s="41"/>
      <c r="L10" s="45">
        <f t="shared" si="0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>
        <v>256931</v>
      </c>
      <c r="F11" s="42">
        <f t="shared" si="1"/>
        <v>0.00010523007525089392</v>
      </c>
      <c r="G11" s="43"/>
      <c r="H11" s="38" t="s">
        <v>18</v>
      </c>
      <c r="I11" s="39"/>
      <c r="J11" s="40"/>
      <c r="K11" s="41"/>
      <c r="L11" s="45">
        <f t="shared" si="0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474216237</v>
      </c>
      <c r="F12" s="42">
        <f t="shared" si="1"/>
        <v>0.19422261348263054</v>
      </c>
      <c r="G12" s="48"/>
      <c r="H12" s="38" t="s">
        <v>20</v>
      </c>
      <c r="I12" s="39"/>
      <c r="J12" s="40"/>
      <c r="K12" s="41">
        <v>6231659352.73</v>
      </c>
      <c r="L12" s="45">
        <f t="shared" si="0"/>
        <v>2.5522727215700507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1"/>
        <v>0</v>
      </c>
      <c r="G13" s="48"/>
      <c r="H13" s="38" t="s">
        <v>22</v>
      </c>
      <c r="I13" s="39"/>
      <c r="J13" s="40"/>
      <c r="K13" s="41"/>
      <c r="L13" s="45">
        <f t="shared" si="0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388708233.18</v>
      </c>
      <c r="F14" s="42">
        <f t="shared" si="1"/>
        <v>0.1592014845548938</v>
      </c>
      <c r="G14" s="48"/>
      <c r="H14" s="38" t="s">
        <v>24</v>
      </c>
      <c r="I14" s="39"/>
      <c r="J14" s="40"/>
      <c r="K14" s="41">
        <v>349361284.27</v>
      </c>
      <c r="L14" s="45">
        <f t="shared" si="0"/>
        <v>0.14308633147997338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2889363189.05</v>
      </c>
      <c r="F15" s="42">
        <f t="shared" si="1"/>
        <v>1.183383499114137</v>
      </c>
      <c r="G15" s="48"/>
      <c r="H15" s="38" t="s">
        <v>26</v>
      </c>
      <c r="I15" s="39"/>
      <c r="J15" s="40"/>
      <c r="K15" s="41"/>
      <c r="L15" s="45">
        <f t="shared" si="0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>
        <v>122250396</v>
      </c>
      <c r="F16" s="42">
        <f t="shared" si="1"/>
        <v>0.05006954540530953</v>
      </c>
      <c r="G16" s="49"/>
      <c r="H16" s="38" t="s">
        <v>28</v>
      </c>
      <c r="I16" s="38"/>
      <c r="J16" s="47"/>
      <c r="K16" s="41"/>
      <c r="L16" s="45">
        <f t="shared" si="0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>
        <v>13830621</v>
      </c>
      <c r="F17" s="42">
        <f t="shared" si="1"/>
        <v>0.005664545300475978</v>
      </c>
      <c r="G17" s="36" t="s">
        <v>30</v>
      </c>
      <c r="H17" s="33"/>
      <c r="I17" s="33"/>
      <c r="J17" s="35"/>
      <c r="K17" s="29">
        <f>SUM(K18:K23)</f>
        <v>0</v>
      </c>
      <c r="L17" s="31">
        <f t="shared" si="0"/>
        <v>0</v>
      </c>
    </row>
    <row r="18" spans="1:12" s="46" customFormat="1" ht="13.5" customHeight="1">
      <c r="A18" s="33" t="s">
        <v>31</v>
      </c>
      <c r="B18" s="34"/>
      <c r="C18" s="34"/>
      <c r="D18" s="47"/>
      <c r="E18" s="29">
        <f>SUM(E19:E26)</f>
        <v>0</v>
      </c>
      <c r="F18" s="29">
        <f t="shared" si="1"/>
        <v>0</v>
      </c>
      <c r="G18" s="48"/>
      <c r="H18" s="50" t="s">
        <v>32</v>
      </c>
      <c r="I18" s="51"/>
      <c r="J18" s="52"/>
      <c r="K18" s="41"/>
      <c r="L18" s="45">
        <f t="shared" si="0"/>
        <v>0</v>
      </c>
    </row>
    <row r="19" spans="2:12" s="46" customFormat="1" ht="13.5" customHeight="1">
      <c r="B19" s="38" t="s">
        <v>33</v>
      </c>
      <c r="C19" s="38"/>
      <c r="D19" s="35"/>
      <c r="E19" s="41"/>
      <c r="F19" s="42">
        <f t="shared" si="1"/>
        <v>0</v>
      </c>
      <c r="G19" s="43"/>
      <c r="H19" s="38" t="s">
        <v>34</v>
      </c>
      <c r="I19" s="39"/>
      <c r="J19" s="40"/>
      <c r="K19" s="41"/>
      <c r="L19" s="45">
        <f t="shared" si="0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1"/>
        <v>0</v>
      </c>
      <c r="G20" s="48"/>
      <c r="H20" s="38" t="s">
        <v>36</v>
      </c>
      <c r="I20" s="39"/>
      <c r="J20" s="40"/>
      <c r="K20" s="41"/>
      <c r="L20" s="45">
        <f t="shared" si="0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1"/>
        <v>0</v>
      </c>
      <c r="G21" s="43"/>
      <c r="H21" s="38" t="s">
        <v>38</v>
      </c>
      <c r="I21" s="39"/>
      <c r="J21" s="40"/>
      <c r="K21" s="41"/>
      <c r="L21" s="45">
        <f t="shared" si="0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1"/>
        <v>0</v>
      </c>
      <c r="G22" s="43"/>
      <c r="H22" s="38" t="s">
        <v>40</v>
      </c>
      <c r="I22" s="39"/>
      <c r="J22" s="40"/>
      <c r="K22" s="41"/>
      <c r="L22" s="45">
        <f t="shared" si="0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1"/>
        <v>0</v>
      </c>
      <c r="G23" s="43"/>
      <c r="H23" s="38" t="s">
        <v>42</v>
      </c>
      <c r="I23" s="39"/>
      <c r="J23" s="40"/>
      <c r="K23" s="41"/>
      <c r="L23" s="45">
        <f t="shared" si="0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1"/>
        <v>0</v>
      </c>
      <c r="G24" s="36" t="s">
        <v>44</v>
      </c>
      <c r="H24" s="33"/>
      <c r="I24" s="33"/>
      <c r="J24" s="35"/>
      <c r="K24" s="29">
        <f>SUM(K25:K26)</f>
        <v>0</v>
      </c>
      <c r="L24" s="31">
        <f t="shared" si="0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1"/>
        <v>0</v>
      </c>
      <c r="G25" s="43"/>
      <c r="H25" s="38" t="s">
        <v>46</v>
      </c>
      <c r="I25" s="39"/>
      <c r="J25" s="40"/>
      <c r="K25" s="41"/>
      <c r="L25" s="45">
        <f t="shared" si="0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1"/>
        <v>0</v>
      </c>
      <c r="G26" s="43"/>
      <c r="H26" s="38" t="s">
        <v>48</v>
      </c>
      <c r="I26" s="39"/>
      <c r="J26" s="40"/>
      <c r="K26" s="41"/>
      <c r="L26" s="45">
        <f t="shared" si="0"/>
        <v>0</v>
      </c>
    </row>
    <row r="27" spans="1:12" s="46" customFormat="1" ht="13.5" customHeight="1">
      <c r="A27" s="33" t="s">
        <v>49</v>
      </c>
      <c r="B27" s="34"/>
      <c r="C27" s="34"/>
      <c r="D27" s="47"/>
      <c r="E27" s="29">
        <f>SUM(E28:E30)</f>
        <v>0</v>
      </c>
      <c r="F27" s="29">
        <f t="shared" si="1"/>
        <v>0</v>
      </c>
      <c r="G27" s="36" t="s">
        <v>50</v>
      </c>
      <c r="H27" s="33"/>
      <c r="I27" s="33"/>
      <c r="J27" s="35"/>
      <c r="K27" s="29">
        <f>K28+K29</f>
        <v>71385905018.17</v>
      </c>
      <c r="L27" s="31">
        <f t="shared" si="0"/>
        <v>29.2372043736069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1"/>
        <v>0</v>
      </c>
      <c r="G28" s="54"/>
      <c r="H28" s="38" t="s">
        <v>52</v>
      </c>
      <c r="I28" s="39"/>
      <c r="J28" s="35"/>
      <c r="K28" s="41">
        <v>71385905018.17</v>
      </c>
      <c r="L28" s="45">
        <f t="shared" si="0"/>
        <v>29.2372043736069</v>
      </c>
    </row>
    <row r="29" spans="2:12" s="37" customFormat="1" ht="13.5" customHeight="1">
      <c r="B29" s="38" t="s">
        <v>53</v>
      </c>
      <c r="C29" s="38"/>
      <c r="D29" s="35"/>
      <c r="E29" s="41"/>
      <c r="F29" s="42">
        <f t="shared" si="1"/>
        <v>0</v>
      </c>
      <c r="G29" s="48"/>
      <c r="H29" s="38" t="s">
        <v>54</v>
      </c>
      <c r="I29" s="39"/>
      <c r="J29" s="40"/>
      <c r="K29" s="41"/>
      <c r="L29" s="45">
        <f t="shared" si="0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1"/>
        <v>0</v>
      </c>
      <c r="G30" s="36" t="s">
        <v>56</v>
      </c>
      <c r="H30" s="33"/>
      <c r="I30" s="33"/>
      <c r="J30" s="35"/>
      <c r="K30" s="29">
        <f>SUM(K31:K35)</f>
        <v>3835429376.05</v>
      </c>
      <c r="L30" s="31">
        <f t="shared" si="0"/>
        <v>1.5708595765447946</v>
      </c>
    </row>
    <row r="31" spans="1:12" s="37" customFormat="1" ht="13.5" customHeight="1">
      <c r="A31" s="33" t="s">
        <v>57</v>
      </c>
      <c r="B31" s="34"/>
      <c r="C31" s="34"/>
      <c r="D31" s="47"/>
      <c r="E31" s="29">
        <f>SUM(E32:E42)</f>
        <v>232869560013.45</v>
      </c>
      <c r="F31" s="29">
        <f t="shared" si="1"/>
        <v>95.3753393862862</v>
      </c>
      <c r="G31" s="48"/>
      <c r="H31" s="38" t="s">
        <v>58</v>
      </c>
      <c r="I31" s="39"/>
      <c r="J31" s="40"/>
      <c r="K31" s="41"/>
      <c r="L31" s="45">
        <f t="shared" si="0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79398375588.16</v>
      </c>
      <c r="F32" s="42">
        <f t="shared" si="1"/>
        <v>32.51883594405041</v>
      </c>
      <c r="G32" s="48"/>
      <c r="H32" s="38" t="s">
        <v>60</v>
      </c>
      <c r="I32" s="39"/>
      <c r="J32" s="40"/>
      <c r="K32" s="41">
        <v>1620246222.05</v>
      </c>
      <c r="L32" s="45">
        <f t="shared" si="0"/>
        <v>0.6635969652213943</v>
      </c>
    </row>
    <row r="33" spans="2:12" s="37" customFormat="1" ht="13.5" customHeight="1">
      <c r="B33" s="38" t="s">
        <v>61</v>
      </c>
      <c r="C33" s="38"/>
      <c r="D33" s="35"/>
      <c r="E33" s="41">
        <v>1992183394.87</v>
      </c>
      <c r="F33" s="42">
        <f t="shared" si="1"/>
        <v>0.8159296019388529</v>
      </c>
      <c r="G33" s="48"/>
      <c r="H33" s="38" t="s">
        <v>62</v>
      </c>
      <c r="I33" s="39"/>
      <c r="J33" s="40"/>
      <c r="K33" s="41">
        <v>2215183154</v>
      </c>
      <c r="L33" s="45">
        <f t="shared" si="0"/>
        <v>0.9072626113234002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3842653854.18</v>
      </c>
      <c r="F34" s="42">
        <f t="shared" si="1"/>
        <v>1.5738184735921275</v>
      </c>
      <c r="G34" s="43"/>
      <c r="H34" s="38" t="s">
        <v>64</v>
      </c>
      <c r="I34" s="39"/>
      <c r="J34" s="40"/>
      <c r="K34" s="41"/>
      <c r="L34" s="45">
        <f t="shared" si="0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140855383393.14</v>
      </c>
      <c r="F35" s="42">
        <f t="shared" si="1"/>
        <v>57.68950649767306</v>
      </c>
      <c r="G35" s="43"/>
      <c r="H35" s="38" t="s">
        <v>66</v>
      </c>
      <c r="I35" s="39"/>
      <c r="J35" s="40"/>
      <c r="K35" s="41"/>
      <c r="L35" s="45">
        <f t="shared" si="0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184865816.1</v>
      </c>
      <c r="F36" s="42">
        <f t="shared" si="1"/>
        <v>0.07571466167773028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143956701</v>
      </c>
      <c r="F37" s="42">
        <f t="shared" si="1"/>
        <v>0.05895969921535523</v>
      </c>
      <c r="G37" s="43"/>
      <c r="H37" s="55" t="s">
        <v>69</v>
      </c>
      <c r="I37" s="56"/>
      <c r="J37" s="57"/>
      <c r="K37" s="29">
        <f>K38+K41+K43+K47+K54+K56</f>
        <v>150118828050.63998</v>
      </c>
      <c r="L37" s="31">
        <f aca="true" t="shared" si="2" ref="L37:L56">IF(K$59&gt;0,(K37/K$59)*100,0)</f>
        <v>61.48349390437452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1"/>
        <v>0</v>
      </c>
      <c r="G38" s="36" t="s">
        <v>71</v>
      </c>
      <c r="H38" s="33"/>
      <c r="I38" s="33"/>
      <c r="J38" s="35"/>
      <c r="K38" s="29">
        <f>SUM(K39:K40)</f>
        <v>124146017745.33</v>
      </c>
      <c r="L38" s="31">
        <f t="shared" si="2"/>
        <v>50.84592668630834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6454310794</v>
      </c>
      <c r="F39" s="42">
        <f t="shared" si="1"/>
        <v>2.6434630719737084</v>
      </c>
      <c r="G39" s="49"/>
      <c r="H39" s="38" t="s">
        <v>71</v>
      </c>
      <c r="I39" s="39"/>
      <c r="J39" s="40"/>
      <c r="K39" s="41">
        <v>120000000000</v>
      </c>
      <c r="L39" s="45">
        <f t="shared" si="2"/>
        <v>49.14786082686508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1"/>
        <v>0</v>
      </c>
      <c r="G40" s="48"/>
      <c r="H40" s="38" t="s">
        <v>74</v>
      </c>
      <c r="I40" s="39"/>
      <c r="J40" s="40"/>
      <c r="K40" s="41">
        <v>4146017745.33</v>
      </c>
      <c r="L40" s="45">
        <f t="shared" si="2"/>
        <v>1.6980658594432647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1"/>
        <v>0</v>
      </c>
      <c r="G41" s="36" t="s">
        <v>76</v>
      </c>
      <c r="H41" s="33"/>
      <c r="I41" s="33"/>
      <c r="J41" s="35"/>
      <c r="K41" s="29">
        <f>K42</f>
        <v>15083353825.29</v>
      </c>
      <c r="L41" s="31">
        <f t="shared" si="2"/>
        <v>6.177621455064299</v>
      </c>
    </row>
    <row r="42" spans="1:12" s="46" customFormat="1" ht="13.5" customHeight="1">
      <c r="A42" s="7"/>
      <c r="B42" s="38" t="s">
        <v>77</v>
      </c>
      <c r="C42" s="38"/>
      <c r="D42" s="47"/>
      <c r="E42" s="41">
        <v>-2169528</v>
      </c>
      <c r="F42" s="42">
        <f t="shared" si="1"/>
        <v>-0.0008885638350332243</v>
      </c>
      <c r="G42" s="49"/>
      <c r="H42" s="38" t="s">
        <v>76</v>
      </c>
      <c r="I42" s="38"/>
      <c r="J42" s="47"/>
      <c r="K42" s="41">
        <v>15083353825.29</v>
      </c>
      <c r="L42" s="45">
        <f t="shared" si="2"/>
        <v>6.177621455064299</v>
      </c>
    </row>
    <row r="43" spans="1:16" s="46" customFormat="1" ht="13.5" customHeight="1">
      <c r="A43" s="33" t="s">
        <v>78</v>
      </c>
      <c r="B43" s="34"/>
      <c r="C43" s="34"/>
      <c r="D43" s="47"/>
      <c r="E43" s="29">
        <f>SUM(E44:E45)</f>
        <v>0</v>
      </c>
      <c r="F43" s="29">
        <f t="shared" si="1"/>
        <v>0</v>
      </c>
      <c r="G43" s="36" t="s">
        <v>79</v>
      </c>
      <c r="H43" s="33"/>
      <c r="I43" s="33"/>
      <c r="J43" s="35"/>
      <c r="K43" s="29">
        <f>SUM(K44:K46)</f>
        <v>4827442644.18</v>
      </c>
      <c r="L43" s="31">
        <f t="shared" si="2"/>
        <v>1.9771539935486016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1"/>
        <v>0</v>
      </c>
      <c r="G44" s="61"/>
      <c r="H44" s="38" t="s">
        <v>81</v>
      </c>
      <c r="I44" s="38"/>
      <c r="J44" s="47"/>
      <c r="K44" s="41">
        <v>2477848546.9</v>
      </c>
      <c r="L44" s="45">
        <f t="shared" si="2"/>
        <v>1.014841296109092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5"/>
      <c r="E45" s="41"/>
      <c r="F45" s="42">
        <f t="shared" si="1"/>
        <v>0</v>
      </c>
      <c r="G45" s="49"/>
      <c r="H45" s="38" t="s">
        <v>83</v>
      </c>
      <c r="I45" s="38"/>
      <c r="J45" s="47"/>
      <c r="K45" s="41">
        <v>2349594097.28</v>
      </c>
      <c r="L45" s="45">
        <f t="shared" si="2"/>
        <v>0.9623126974395093</v>
      </c>
      <c r="M45" s="53"/>
      <c r="N45" s="58"/>
      <c r="O45" s="59"/>
      <c r="P45" s="60"/>
    </row>
    <row r="46" spans="1:16" s="37" customFormat="1" ht="13.5" customHeight="1">
      <c r="A46" s="33" t="s">
        <v>84</v>
      </c>
      <c r="B46" s="34"/>
      <c r="C46" s="34"/>
      <c r="D46" s="47"/>
      <c r="E46" s="29">
        <f>E47+E48</f>
        <v>147121695</v>
      </c>
      <c r="F46" s="29">
        <f t="shared" si="1"/>
        <v>0.06025597158727076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147121695</v>
      </c>
      <c r="F47" s="42">
        <f t="shared" si="1"/>
        <v>0.06025597158727076</v>
      </c>
      <c r="G47" s="36" t="s">
        <v>87</v>
      </c>
      <c r="H47" s="33"/>
      <c r="I47" s="33"/>
      <c r="J47" s="35"/>
      <c r="K47" s="29">
        <f>SUM(K48:K53)</f>
        <v>6062013835.84</v>
      </c>
      <c r="L47" s="31">
        <f t="shared" si="2"/>
        <v>2.48279176945329</v>
      </c>
      <c r="M47" s="53"/>
      <c r="N47" s="58"/>
      <c r="O47" s="59"/>
      <c r="P47" s="60"/>
    </row>
    <row r="48" spans="2:16" s="46" customFormat="1" ht="13.5" customHeight="1">
      <c r="B48" s="38" t="s">
        <v>88</v>
      </c>
      <c r="C48" s="38"/>
      <c r="D48" s="35"/>
      <c r="E48" s="29"/>
      <c r="F48" s="42">
        <f t="shared" si="1"/>
        <v>0</v>
      </c>
      <c r="G48" s="61"/>
      <c r="H48" s="38" t="s">
        <v>89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33" t="s">
        <v>90</v>
      </c>
      <c r="B49" s="34"/>
      <c r="C49" s="34"/>
      <c r="D49" s="47"/>
      <c r="E49" s="62">
        <f>SUM(E50:E54)</f>
        <v>6829747220.8</v>
      </c>
      <c r="F49" s="29">
        <f>IF(E$6&gt;0,(E49/E$6)*100,0)</f>
        <v>2.7972288824212246</v>
      </c>
      <c r="G49" s="61"/>
      <c r="H49" s="38" t="s">
        <v>91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3" customFormat="1" ht="13.5" customHeight="1">
      <c r="B50" s="38" t="s">
        <v>92</v>
      </c>
      <c r="C50" s="38"/>
      <c r="D50" s="35"/>
      <c r="E50" s="41">
        <v>510030329.14</v>
      </c>
      <c r="F50" s="42">
        <f t="shared" si="1"/>
        <v>0.20889083028377423</v>
      </c>
      <c r="G50" s="64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7" customFormat="1" ht="13.5" customHeight="1">
      <c r="A51" s="7"/>
      <c r="B51" s="38" t="s">
        <v>94</v>
      </c>
      <c r="C51" s="38"/>
      <c r="D51" s="47"/>
      <c r="E51" s="41">
        <v>498746317.66</v>
      </c>
      <c r="F51" s="42">
        <f t="shared" si="1"/>
        <v>0.20426928840220934</v>
      </c>
      <c r="G51" s="61"/>
      <c r="H51" s="65" t="s">
        <v>95</v>
      </c>
      <c r="I51" s="65"/>
      <c r="J51" s="66"/>
      <c r="K51" s="41"/>
      <c r="L51" s="45">
        <f t="shared" si="2"/>
        <v>0</v>
      </c>
    </row>
    <row r="52" spans="1:12" s="68" customFormat="1" ht="13.5" customHeight="1">
      <c r="A52" s="7"/>
      <c r="B52" s="38" t="s">
        <v>96</v>
      </c>
      <c r="C52" s="38"/>
      <c r="D52" s="47"/>
      <c r="E52" s="41">
        <v>5820694565</v>
      </c>
      <c r="F52" s="42">
        <f t="shared" si="1"/>
        <v>2.38395571996925</v>
      </c>
      <c r="H52" s="65" t="s">
        <v>97</v>
      </c>
      <c r="I52" s="65"/>
      <c r="J52" s="35"/>
      <c r="K52" s="41">
        <v>6062013835.84</v>
      </c>
      <c r="L52" s="45">
        <f t="shared" si="2"/>
        <v>2.48279176945329</v>
      </c>
    </row>
    <row r="53" spans="1:12" s="68" customFormat="1" ht="13.5" customHeight="1">
      <c r="A53" s="7"/>
      <c r="B53" s="38" t="s">
        <v>98</v>
      </c>
      <c r="C53" s="38"/>
      <c r="D53" s="47"/>
      <c r="E53" s="41"/>
      <c r="F53" s="42">
        <f>IF(E$6&gt;0,(E53/E$6)*100,0)</f>
        <v>0</v>
      </c>
      <c r="G53" s="61"/>
      <c r="H53" s="65" t="s">
        <v>99</v>
      </c>
      <c r="I53" s="65"/>
      <c r="J53" s="47"/>
      <c r="K53" s="41"/>
      <c r="L53" s="45">
        <f t="shared" si="2"/>
        <v>0</v>
      </c>
    </row>
    <row r="54" spans="1:12" s="68" customFormat="1" ht="15" customHeight="1">
      <c r="A54" s="7"/>
      <c r="B54" s="38" t="s">
        <v>100</v>
      </c>
      <c r="C54" s="39"/>
      <c r="D54" s="47"/>
      <c r="E54" s="42">
        <v>276009</v>
      </c>
      <c r="F54" s="42">
        <f>IF(E$6&gt;0,(E54/E$6)*100,0)</f>
        <v>0.0001130437659913517</v>
      </c>
      <c r="G54" s="36" t="s">
        <v>101</v>
      </c>
      <c r="H54" s="33"/>
      <c r="I54" s="33"/>
      <c r="J54" s="35"/>
      <c r="K54" s="29">
        <f>K55</f>
        <v>0</v>
      </c>
      <c r="L54" s="31">
        <f t="shared" si="2"/>
        <v>0</v>
      </c>
    </row>
    <row r="55" spans="1:12" s="68" customFormat="1" ht="13.5" customHeight="1">
      <c r="A55" s="7"/>
      <c r="D55" s="40"/>
      <c r="E55" s="42"/>
      <c r="F55" s="42"/>
      <c r="G55" s="69"/>
      <c r="H55" s="38" t="s">
        <v>101</v>
      </c>
      <c r="I55" s="38"/>
      <c r="J55" s="47"/>
      <c r="K55" s="41"/>
      <c r="L55" s="45">
        <f t="shared" si="2"/>
        <v>0</v>
      </c>
    </row>
    <row r="56" spans="1:12" s="68" customFormat="1" ht="13.5" customHeight="1">
      <c r="A56" s="7"/>
      <c r="D56" s="40"/>
      <c r="E56" s="42"/>
      <c r="F56" s="42"/>
      <c r="G56" s="36" t="s">
        <v>102</v>
      </c>
      <c r="H56" s="33"/>
      <c r="I56" s="33"/>
      <c r="J56" s="47"/>
      <c r="K56" s="29">
        <f>K57</f>
        <v>0</v>
      </c>
      <c r="L56" s="31">
        <f t="shared" si="2"/>
        <v>0</v>
      </c>
    </row>
    <row r="57" spans="1:12" s="68" customFormat="1" ht="13.5" customHeight="1">
      <c r="A57" s="7"/>
      <c r="D57" s="40"/>
      <c r="E57" s="42"/>
      <c r="F57" s="42"/>
      <c r="G57" s="69"/>
      <c r="H57" s="38" t="s">
        <v>102</v>
      </c>
      <c r="I57" s="38"/>
      <c r="J57" s="47"/>
      <c r="K57" s="41"/>
      <c r="L57" s="45">
        <f>IF(K$59&gt;0,(K57/K$59)*100,0)</f>
        <v>0</v>
      </c>
    </row>
    <row r="58" spans="1:12" s="68" customFormat="1" ht="13.5" customHeight="1">
      <c r="A58" s="7"/>
      <c r="B58" s="70"/>
      <c r="C58" s="71"/>
      <c r="D58" s="40"/>
      <c r="E58" s="42"/>
      <c r="F58" s="42"/>
      <c r="G58" s="54"/>
      <c r="H58" s="72"/>
      <c r="I58" s="72"/>
      <c r="J58" s="73"/>
      <c r="K58" s="42"/>
      <c r="L58" s="45"/>
    </row>
    <row r="59" spans="1:12" s="81" customFormat="1" ht="15" customHeight="1">
      <c r="A59" s="74"/>
      <c r="B59" s="75" t="s">
        <v>103</v>
      </c>
      <c r="C59" s="76"/>
      <c r="D59" s="77"/>
      <c r="E59" s="78">
        <f>E6</f>
        <v>244161186226.86</v>
      </c>
      <c r="F59" s="78">
        <f>F6</f>
        <v>100</v>
      </c>
      <c r="G59" s="79"/>
      <c r="H59" s="75" t="s">
        <v>103</v>
      </c>
      <c r="I59" s="76"/>
      <c r="J59" s="77"/>
      <c r="K59" s="78">
        <f>K6+K37</f>
        <v>244161186226.86</v>
      </c>
      <c r="L59" s="80">
        <f>IF(K$59&gt;0,(K59/K$59)*100,0)</f>
        <v>100</v>
      </c>
    </row>
    <row r="60" spans="1:12" s="86" customFormat="1" ht="15" customHeight="1">
      <c r="A60" s="82" t="s">
        <v>104</v>
      </c>
      <c r="B60" s="82"/>
      <c r="C60" s="82"/>
      <c r="D60" s="83"/>
      <c r="E60" s="84">
        <v>2041968571</v>
      </c>
      <c r="F60" s="85" t="s">
        <v>105</v>
      </c>
      <c r="G60" s="63"/>
      <c r="H60" s="63"/>
      <c r="I60" s="46"/>
      <c r="J60" s="46"/>
      <c r="K60" s="46"/>
      <c r="L60" s="46"/>
    </row>
    <row r="61" spans="1:12" s="86" customFormat="1" ht="15" customHeight="1">
      <c r="A61" s="82"/>
      <c r="B61" s="82"/>
      <c r="C61" s="82"/>
      <c r="D61" s="83"/>
      <c r="E61" s="87"/>
      <c r="F61" s="85"/>
      <c r="G61" s="63"/>
      <c r="H61" s="63"/>
      <c r="I61" s="46"/>
      <c r="J61" s="46"/>
      <c r="K61" s="46"/>
      <c r="L61" s="46"/>
    </row>
    <row r="62" spans="1:12" s="86" customFormat="1" ht="12.75" customHeight="1">
      <c r="A62" s="88"/>
      <c r="E62" s="89"/>
      <c r="F62" s="89"/>
      <c r="G62" s="37"/>
      <c r="H62" s="37"/>
      <c r="I62" s="37"/>
      <c r="J62" s="37"/>
      <c r="K62" s="37"/>
      <c r="L62" s="37"/>
    </row>
    <row r="63" spans="1:12" s="86" customFormat="1" ht="12.75" customHeight="1">
      <c r="A63" s="90"/>
      <c r="B63" s="91"/>
      <c r="E63" s="92"/>
      <c r="F63" s="92"/>
      <c r="G63" s="46"/>
      <c r="H63" s="46"/>
      <c r="I63" s="46"/>
      <c r="J63" s="46"/>
      <c r="K63" s="46"/>
      <c r="L63" s="46"/>
    </row>
    <row r="64" spans="1:12" s="2" customFormat="1" ht="16.5" customHeight="1">
      <c r="A64" s="90"/>
      <c r="B64" s="91"/>
      <c r="C64" s="86"/>
      <c r="D64" s="86"/>
      <c r="E64" s="92"/>
      <c r="F64" s="92"/>
      <c r="G64" s="63"/>
      <c r="H64" s="63"/>
      <c r="I64" s="63"/>
      <c r="J64" s="63"/>
      <c r="K64" s="63"/>
      <c r="L64" s="63"/>
    </row>
    <row r="65" spans="1:12" s="94" customFormat="1" ht="26.25" customHeight="1">
      <c r="A65" s="90"/>
      <c r="B65" s="91"/>
      <c r="C65" s="86"/>
      <c r="D65" s="86"/>
      <c r="E65" s="92"/>
      <c r="F65" s="92"/>
      <c r="G65" s="93"/>
      <c r="H65" s="93"/>
      <c r="I65" s="93"/>
      <c r="J65" s="93"/>
      <c r="K65" s="93"/>
      <c r="L65" s="93"/>
    </row>
    <row r="66" spans="1:12" s="96" customFormat="1" ht="18" customHeight="1">
      <c r="A66" s="90"/>
      <c r="B66" s="91"/>
      <c r="C66" s="86"/>
      <c r="D66" s="86"/>
      <c r="E66" s="92"/>
      <c r="F66" s="92"/>
      <c r="G66" s="95"/>
      <c r="H66" s="95"/>
      <c r="I66" s="95"/>
      <c r="J66" s="95"/>
      <c r="K66" s="95"/>
      <c r="L66" s="95"/>
    </row>
    <row r="67" spans="1:12" s="14" customFormat="1" ht="27" customHeight="1">
      <c r="A67" s="90"/>
      <c r="B67" s="91"/>
      <c r="C67" s="86"/>
      <c r="D67" s="86"/>
      <c r="E67" s="92"/>
      <c r="F67" s="92"/>
      <c r="G67" s="97"/>
      <c r="H67" s="97"/>
      <c r="I67" s="97"/>
      <c r="J67" s="97"/>
      <c r="K67" s="97"/>
      <c r="L67" s="97"/>
    </row>
    <row r="68" spans="1:12" s="20" customFormat="1" ht="21.75" customHeight="1">
      <c r="A68" s="90"/>
      <c r="B68" s="91"/>
      <c r="C68" s="86"/>
      <c r="D68" s="86"/>
      <c r="E68" s="92"/>
      <c r="F68" s="92"/>
      <c r="G68" s="91"/>
      <c r="H68" s="91"/>
      <c r="I68" s="91"/>
      <c r="J68" s="91"/>
      <c r="K68" s="91"/>
      <c r="L68" s="91"/>
    </row>
    <row r="69" spans="1:12" s="26" customFormat="1" ht="33" customHeight="1">
      <c r="A69" s="90"/>
      <c r="B69" s="91"/>
      <c r="C69" s="86"/>
      <c r="D69" s="86"/>
      <c r="E69" s="92"/>
      <c r="F69" s="92"/>
      <c r="G69" s="67"/>
      <c r="H69" s="67"/>
      <c r="I69" s="67"/>
      <c r="J69" s="67"/>
      <c r="K69" s="67"/>
      <c r="L69" s="67"/>
    </row>
    <row r="70" spans="1:12" s="26" customFormat="1" ht="6.75" customHeight="1">
      <c r="A70" s="90"/>
      <c r="B70" s="91"/>
      <c r="C70" s="86"/>
      <c r="D70" s="86"/>
      <c r="E70" s="92"/>
      <c r="F70" s="92"/>
      <c r="G70" s="68"/>
      <c r="H70" s="68"/>
      <c r="I70" s="68"/>
      <c r="J70" s="68"/>
      <c r="K70" s="68"/>
      <c r="L70" s="68"/>
    </row>
    <row r="71" spans="1:12" s="32" customFormat="1" ht="15" customHeight="1">
      <c r="A71" s="90"/>
      <c r="B71" s="91"/>
      <c r="C71" s="86"/>
      <c r="D71" s="86"/>
      <c r="E71" s="92"/>
      <c r="F71" s="92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4"/>
      <c r="H82" s="94"/>
      <c r="I82" s="94"/>
      <c r="J82" s="94"/>
      <c r="K82" s="94"/>
      <c r="L82" s="94"/>
    </row>
    <row r="83" spans="7:12" ht="19.5" customHeight="1">
      <c r="G83" s="96"/>
      <c r="H83" s="96"/>
      <c r="I83" s="96"/>
      <c r="J83" s="96"/>
      <c r="K83" s="96"/>
      <c r="L83" s="96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90"/>
      <c r="B100" s="91"/>
      <c r="C100" s="86"/>
      <c r="D100" s="86"/>
      <c r="E100" s="92"/>
      <c r="F100" s="92"/>
      <c r="G100" s="98"/>
      <c r="H100" s="98"/>
      <c r="I100" s="98"/>
      <c r="J100" s="98"/>
      <c r="K100" s="98"/>
      <c r="L100" s="98"/>
    </row>
    <row r="117" spans="7:12" ht="16.5">
      <c r="G117" s="81"/>
      <c r="H117" s="81"/>
      <c r="I117" s="81"/>
      <c r="J117" s="81"/>
      <c r="K117" s="81"/>
      <c r="L117" s="81"/>
    </row>
  </sheetData>
  <mergeCells count="107">
    <mergeCell ref="A61:C61"/>
    <mergeCell ref="H55:I55"/>
    <mergeCell ref="G56:I56"/>
    <mergeCell ref="H57:I57"/>
    <mergeCell ref="A60:C60"/>
    <mergeCell ref="B53:C53"/>
    <mergeCell ref="H53:I53"/>
    <mergeCell ref="B54:C54"/>
    <mergeCell ref="G54:I54"/>
    <mergeCell ref="B51:C51"/>
    <mergeCell ref="H51:I51"/>
    <mergeCell ref="B52:C52"/>
    <mergeCell ref="H52:I52"/>
    <mergeCell ref="A49:C49"/>
    <mergeCell ref="H49:I49"/>
    <mergeCell ref="B50:C50"/>
    <mergeCell ref="H50:I50"/>
    <mergeCell ref="B47:C47"/>
    <mergeCell ref="G47:I47"/>
    <mergeCell ref="B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2009-09-14T05:42:59Z</cp:lastPrinted>
  <dcterms:created xsi:type="dcterms:W3CDTF">2009-09-14T05:40:30Z</dcterms:created>
  <dcterms:modified xsi:type="dcterms:W3CDTF">2009-09-14T05:43:16Z</dcterms:modified>
  <cp:category/>
  <cp:version/>
  <cp:contentType/>
  <cp:contentStatus/>
</cp:coreProperties>
</file>