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<sst xmlns="http://schemas.openxmlformats.org/spreadsheetml/2006/main" count="164" uniqueCount="156">
  <si>
    <t>臺灣菸酒股份有限公司資產負債表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</si>
  <si>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</si>
  <si>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</si>
  <si>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</si>
  <si>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</si>
  <si>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</si>
  <si>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</si>
  <si>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</si>
  <si>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</si>
  <si>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</si>
  <si>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</si>
  <si>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</si>
  <si>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</si>
  <si>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</si>
  <si>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</si>
  <si>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</si>
  <si>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</si>
  <si>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</si>
  <si>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</si>
  <si>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</si>
  <si>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</si>
  <si>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</si>
  <si>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</si>
  <si>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</si>
  <si>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</si>
  <si>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</si>
  <si>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</si>
  <si>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</si>
  <si>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</si>
  <si>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</si>
  <si>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</si>
  <si>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</si>
  <si>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</si>
  <si>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</si>
  <si>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</si>
  <si>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</si>
  <si>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</si>
  <si>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</si>
  <si>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</si>
  <si>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</si>
  <si>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</si>
  <si>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</si>
  <si>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</si>
  <si>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</si>
  <si>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</si>
  <si>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</si>
  <si>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</si>
  <si>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</si>
  <si>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</si>
  <si>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</si>
  <si>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</si>
  <si>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</si>
  <si>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</si>
  <si>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</si>
  <si>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</si>
  <si>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</si>
  <si>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</si>
  <si>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</si>
  <si>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</si>
  <si>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</si>
  <si>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</si>
  <si>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</si>
  <si>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</si>
  <si>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</si>
  <si>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</si>
  <si>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</si>
  <si>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</si>
  <si>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</si>
  <si>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</si>
  <si>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</si>
  <si>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</si>
  <si>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</si>
  <si>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</si>
  <si>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</si>
  <si>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</si>
  <si>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</si>
  <si>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</si>
  <si>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</si>
  <si>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</si>
  <si>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</si>
  <si>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</si>
  <si>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</si>
  <si>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</si>
  <si>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</si>
  <si>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</si>
  <si>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</si>
  <si>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</si>
  <si>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</si>
  <si>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</si>
  <si>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</si>
  <si>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</si>
  <si>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</si>
  <si>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</si>
  <si>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</si>
  <si>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</si>
  <si>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</si>
  <si>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</si>
  <si>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</si>
  <si>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</si>
  <si>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</si>
  <si>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</si>
  <si>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</si>
  <si>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</si>
  <si>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</si>
  <si>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</si>
  <si>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458,280,194</t>
    </r>
    <r>
      <rPr>
        <b/>
        <sz val="10"/>
        <rFont val="華康中明體"/>
        <family val="3"/>
      </rPr>
      <t>元。</t>
    </r>
  </si>
  <si>
    <t>臺灣菸酒股份有限公司損益結算表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</si>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</sst>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Continuous" vertical="center"/>
      <protection/>
    </xf>
    <xf numFmtId="0" fontId="5" fillId="0" borderId="0" xfId="15" applyFont="1" applyAlignment="1">
      <alignment horizontal="centerContinuous" vertical="center"/>
      <protection/>
    </xf>
    <xf numFmtId="0" fontId="5" fillId="0" borderId="0" xfId="15" applyFont="1" applyBorder="1" applyAlignment="1">
      <alignment horizontal="centerContinuous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1(1)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6376;&#22577;\96\BS\96BS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BM\&#27770;&#31639;\&#32080;&#31639;\96\&#26371;&#35336;&#34389;\96&#20027;&#352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BS結算"/>
      <sheetName val="186002傳輸"/>
      <sheetName val="7"/>
      <sheetName val="8"/>
      <sheetName val="9.25董事長交接"/>
      <sheetName val="9"/>
      <sheetName val="10"/>
      <sheetName val="11"/>
      <sheetName val="12"/>
      <sheetName val="12(2)ok"/>
      <sheetName val="BS自編"/>
    </sheetNames>
    <sheetDataSet>
      <sheetData sheetId="6">
        <row r="7">
          <cell r="D7">
            <v>2671655349.51</v>
          </cell>
          <cell r="I7">
            <v>10189643199.76</v>
          </cell>
        </row>
        <row r="10">
          <cell r="D10">
            <v>29581087839</v>
          </cell>
        </row>
        <row r="14">
          <cell r="D14">
            <v>1831869803.1799998</v>
          </cell>
        </row>
        <row r="16">
          <cell r="I16">
            <v>459391960.77</v>
          </cell>
        </row>
        <row r="22">
          <cell r="D22">
            <v>11774387413.750002</v>
          </cell>
          <cell r="I22">
            <v>12973601927</v>
          </cell>
        </row>
        <row r="25">
          <cell r="I25">
            <v>790824059.49</v>
          </cell>
        </row>
        <row r="29">
          <cell r="I29">
            <v>13876423</v>
          </cell>
        </row>
        <row r="32">
          <cell r="I32">
            <v>35000000000</v>
          </cell>
        </row>
        <row r="33">
          <cell r="D33">
            <v>1233776690.04</v>
          </cell>
        </row>
        <row r="36">
          <cell r="I36">
            <v>34413728287.38</v>
          </cell>
        </row>
        <row r="39">
          <cell r="D39">
            <v>118622288</v>
          </cell>
        </row>
        <row r="40">
          <cell r="I40">
            <v>3297467961.8</v>
          </cell>
        </row>
        <row r="42">
          <cell r="D42">
            <v>6547926827</v>
          </cell>
          <cell r="I42">
            <v>3911804259.06</v>
          </cell>
        </row>
        <row r="45">
          <cell r="I45">
            <v>7951422</v>
          </cell>
        </row>
        <row r="47">
          <cell r="D47">
            <v>25947064174</v>
          </cell>
        </row>
        <row r="49">
          <cell r="D49">
            <v>166005518</v>
          </cell>
        </row>
        <row r="52">
          <cell r="D52">
            <v>10741127867</v>
          </cell>
        </row>
        <row r="55">
          <cell r="D55">
            <v>10174262182</v>
          </cell>
        </row>
        <row r="58">
          <cell r="D58">
            <v>47540309</v>
          </cell>
        </row>
        <row r="61">
          <cell r="D61">
            <v>183737080</v>
          </cell>
        </row>
        <row r="64">
          <cell r="D64">
            <v>244720337</v>
          </cell>
        </row>
        <row r="67">
          <cell r="D67">
            <v>-1895335469</v>
          </cell>
        </row>
        <row r="70">
          <cell r="D70">
            <v>14703496.1</v>
          </cell>
        </row>
        <row r="73">
          <cell r="D73">
            <v>406910046.68</v>
          </cell>
        </row>
        <row r="78">
          <cell r="D78">
            <v>1268227749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 "/>
      <sheetName val="封底"/>
      <sheetName val="目錄"/>
      <sheetName val="IS結算"/>
      <sheetName val="186001損益表"/>
      <sheetName val="BS結算"/>
      <sheetName val="186002傳輸"/>
    </sheetNames>
    <sheetDataSet>
      <sheetData sheetId="3">
        <row r="7">
          <cell r="D7">
            <v>28801338160.920002</v>
          </cell>
          <cell r="E7">
            <v>30311683000</v>
          </cell>
        </row>
        <row r="11">
          <cell r="D11">
            <v>1843398</v>
          </cell>
          <cell r="E11">
            <v>0</v>
          </cell>
        </row>
        <row r="13">
          <cell r="D13">
            <v>21760507713.07</v>
          </cell>
          <cell r="E13">
            <v>23485429000</v>
          </cell>
        </row>
        <row r="18">
          <cell r="D18">
            <v>2453869484.88</v>
          </cell>
          <cell r="E18">
            <v>2952690000</v>
          </cell>
        </row>
        <row r="20">
          <cell r="D20">
            <v>369220270.66</v>
          </cell>
          <cell r="E20">
            <v>413832000</v>
          </cell>
        </row>
        <row r="22">
          <cell r="D22">
            <v>95367867.1</v>
          </cell>
          <cell r="E22">
            <v>236879000</v>
          </cell>
        </row>
        <row r="28">
          <cell r="D28">
            <v>323607604.4</v>
          </cell>
          <cell r="E28">
            <v>344124000</v>
          </cell>
        </row>
        <row r="34">
          <cell r="D34">
            <v>1045200682.3199999</v>
          </cell>
          <cell r="E34">
            <v>133220000</v>
          </cell>
        </row>
        <row r="41">
          <cell r="D41">
            <v>930664.73</v>
          </cell>
          <cell r="E41">
            <v>5046000</v>
          </cell>
        </row>
        <row r="44">
          <cell r="D44">
            <v>268832344.14</v>
          </cell>
          <cell r="E44">
            <v>267472000</v>
          </cell>
        </row>
        <row r="52">
          <cell r="D52">
            <v>1311457242</v>
          </cell>
          <cell r="E52">
            <v>819801000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11" sqref="G11"/>
    </sheetView>
  </sheetViews>
  <sheetFormatPr defaultColWidth="9.00390625" defaultRowHeight="13.5" customHeight="1"/>
  <cols>
    <col min="1" max="1" width="4.125" style="162" customWidth="1"/>
    <col min="2" max="2" width="2.625" style="159" customWidth="1"/>
    <col min="3" max="3" width="20.125" style="160" customWidth="1"/>
    <col min="4" max="4" width="2.00390625" style="158" customWidth="1"/>
    <col min="5" max="5" width="19.25390625" style="136" customWidth="1"/>
    <col min="6" max="6" width="19.375" style="136" customWidth="1"/>
    <col min="7" max="7" width="19.25390625" style="136" customWidth="1"/>
    <col min="8" max="8" width="9.125" style="161" customWidth="1"/>
    <col min="9" max="16384" width="9.00390625" style="136" customWidth="1"/>
  </cols>
  <sheetData>
    <row r="1" spans="1:8" s="103" customFormat="1" ht="45" customHeight="1">
      <c r="A1" s="100" t="s">
        <v>106</v>
      </c>
      <c r="B1" s="101"/>
      <c r="C1" s="101"/>
      <c r="D1" s="101"/>
      <c r="E1" s="101"/>
      <c r="F1" s="101"/>
      <c r="G1" s="101"/>
      <c r="H1" s="102"/>
    </row>
    <row r="2" spans="1:8" s="111" customFormat="1" ht="24.75" customHeight="1">
      <c r="A2" s="104"/>
      <c r="B2" s="104"/>
      <c r="C2" s="105"/>
      <c r="D2" s="106"/>
      <c r="E2" s="107" t="s">
        <v>107</v>
      </c>
      <c r="F2" s="108"/>
      <c r="G2" s="109"/>
      <c r="H2" s="110" t="s">
        <v>108</v>
      </c>
    </row>
    <row r="3" spans="1:8" s="111" customFormat="1" ht="21" customHeight="1">
      <c r="A3" s="112" t="s">
        <v>109</v>
      </c>
      <c r="B3" s="112"/>
      <c r="C3" s="112"/>
      <c r="D3" s="113"/>
      <c r="E3" s="114" t="s">
        <v>110</v>
      </c>
      <c r="F3" s="115" t="s">
        <v>111</v>
      </c>
      <c r="G3" s="116" t="s">
        <v>112</v>
      </c>
      <c r="H3" s="117"/>
    </row>
    <row r="4" spans="1:8" s="111" customFormat="1" ht="24.75" customHeight="1">
      <c r="A4" s="118"/>
      <c r="B4" s="118"/>
      <c r="C4" s="118"/>
      <c r="D4" s="119"/>
      <c r="E4" s="120"/>
      <c r="F4" s="120"/>
      <c r="G4" s="121" t="s">
        <v>4</v>
      </c>
      <c r="H4" s="121" t="s">
        <v>5</v>
      </c>
    </row>
    <row r="5" spans="1:8" s="123" customFormat="1" ht="21" customHeight="1">
      <c r="A5" s="122" t="s">
        <v>113</v>
      </c>
      <c r="C5" s="124"/>
      <c r="D5" s="125"/>
      <c r="E5" s="126">
        <f>SUM(E6:E16)</f>
        <v>28803181558.920002</v>
      </c>
      <c r="F5" s="126">
        <f>SUM(F6:F16)</f>
        <v>30311683000</v>
      </c>
      <c r="G5" s="127">
        <f>SUM(G6:G16)</f>
        <v>-1508501441.079998</v>
      </c>
      <c r="H5" s="128">
        <f aca="true" t="shared" si="0" ref="H5:H28">IF(F5=0,0,(G5/F5)*100)</f>
        <v>-4.976633732544636</v>
      </c>
    </row>
    <row r="6" spans="1:8" ht="15" customHeight="1">
      <c r="A6" s="129"/>
      <c r="B6" s="130" t="s">
        <v>114</v>
      </c>
      <c r="C6" s="131"/>
      <c r="D6" s="132"/>
      <c r="E6" s="133">
        <f>'[2]IS結算'!D7</f>
        <v>28801338160.920002</v>
      </c>
      <c r="F6" s="133">
        <f>'[2]IS結算'!E7</f>
        <v>30311683000</v>
      </c>
      <c r="G6" s="134">
        <f aca="true" t="shared" si="1" ref="G6:G16">E6-F6</f>
        <v>-1510344839.079998</v>
      </c>
      <c r="H6" s="135">
        <f t="shared" si="0"/>
        <v>-4.982715209445804</v>
      </c>
    </row>
    <row r="7" spans="1:8" ht="15" customHeight="1">
      <c r="A7" s="129"/>
      <c r="B7" s="130" t="s">
        <v>115</v>
      </c>
      <c r="C7" s="131"/>
      <c r="D7" s="132"/>
      <c r="E7" s="133"/>
      <c r="F7" s="133"/>
      <c r="G7" s="134">
        <f t="shared" si="1"/>
        <v>0</v>
      </c>
      <c r="H7" s="135">
        <f t="shared" si="0"/>
        <v>0</v>
      </c>
    </row>
    <row r="8" spans="1:8" ht="15" customHeight="1">
      <c r="A8" s="129"/>
      <c r="B8" s="130" t="s">
        <v>116</v>
      </c>
      <c r="C8" s="131"/>
      <c r="D8" s="132"/>
      <c r="E8" s="133"/>
      <c r="F8" s="133"/>
      <c r="G8" s="134">
        <f t="shared" si="1"/>
        <v>0</v>
      </c>
      <c r="H8" s="135">
        <f t="shared" si="0"/>
        <v>0</v>
      </c>
    </row>
    <row r="9" spans="1:8" ht="15" customHeight="1">
      <c r="A9" s="129"/>
      <c r="B9" s="130" t="s">
        <v>117</v>
      </c>
      <c r="C9" s="131"/>
      <c r="D9" s="132"/>
      <c r="E9" s="133"/>
      <c r="F9" s="133"/>
      <c r="G9" s="134">
        <f t="shared" si="1"/>
        <v>0</v>
      </c>
      <c r="H9" s="135">
        <f t="shared" si="0"/>
        <v>0</v>
      </c>
    </row>
    <row r="10" spans="1:8" ht="15" customHeight="1">
      <c r="A10" s="129"/>
      <c r="B10" s="130" t="s">
        <v>118</v>
      </c>
      <c r="C10" s="131"/>
      <c r="D10" s="132"/>
      <c r="E10" s="133"/>
      <c r="F10" s="133"/>
      <c r="G10" s="134">
        <f t="shared" si="1"/>
        <v>0</v>
      </c>
      <c r="H10" s="135">
        <f t="shared" si="0"/>
        <v>0</v>
      </c>
    </row>
    <row r="11" spans="1:8" ht="15" customHeight="1">
      <c r="A11" s="129"/>
      <c r="B11" s="130" t="s">
        <v>119</v>
      </c>
      <c r="C11" s="131"/>
      <c r="D11" s="132"/>
      <c r="E11" s="133"/>
      <c r="F11" s="133"/>
      <c r="G11" s="134">
        <f t="shared" si="1"/>
        <v>0</v>
      </c>
      <c r="H11" s="135">
        <f t="shared" si="0"/>
        <v>0</v>
      </c>
    </row>
    <row r="12" spans="1:8" ht="15" customHeight="1">
      <c r="A12" s="129"/>
      <c r="B12" s="130" t="s">
        <v>120</v>
      </c>
      <c r="C12" s="131"/>
      <c r="D12" s="132"/>
      <c r="E12" s="133"/>
      <c r="F12" s="133"/>
      <c r="G12" s="134">
        <f t="shared" si="1"/>
        <v>0</v>
      </c>
      <c r="H12" s="135">
        <f t="shared" si="0"/>
        <v>0</v>
      </c>
    </row>
    <row r="13" spans="1:8" ht="15" customHeight="1">
      <c r="A13" s="129"/>
      <c r="B13" s="130" t="s">
        <v>121</v>
      </c>
      <c r="C13" s="131"/>
      <c r="D13" s="132"/>
      <c r="E13" s="133"/>
      <c r="F13" s="133"/>
      <c r="G13" s="134">
        <f t="shared" si="1"/>
        <v>0</v>
      </c>
      <c r="H13" s="135">
        <f t="shared" si="0"/>
        <v>0</v>
      </c>
    </row>
    <row r="14" spans="1:8" ht="15" customHeight="1">
      <c r="A14" s="129"/>
      <c r="B14" s="130" t="s">
        <v>122</v>
      </c>
      <c r="C14" s="131"/>
      <c r="D14" s="132"/>
      <c r="E14" s="133"/>
      <c r="F14" s="133"/>
      <c r="G14" s="134">
        <f t="shared" si="1"/>
        <v>0</v>
      </c>
      <c r="H14" s="135">
        <f t="shared" si="0"/>
        <v>0</v>
      </c>
    </row>
    <row r="15" spans="1:8" ht="15" customHeight="1">
      <c r="A15" s="129"/>
      <c r="B15" s="130" t="s">
        <v>123</v>
      </c>
      <c r="C15" s="131"/>
      <c r="D15" s="132"/>
      <c r="E15" s="133"/>
      <c r="F15" s="133"/>
      <c r="G15" s="134">
        <f t="shared" si="1"/>
        <v>0</v>
      </c>
      <c r="H15" s="135">
        <f t="shared" si="0"/>
        <v>0</v>
      </c>
    </row>
    <row r="16" spans="1:8" ht="15" customHeight="1">
      <c r="A16" s="129"/>
      <c r="B16" s="130" t="s">
        <v>124</v>
      </c>
      <c r="C16" s="131"/>
      <c r="D16" s="132"/>
      <c r="E16" s="133">
        <f>'[2]IS結算'!D11</f>
        <v>1843398</v>
      </c>
      <c r="F16" s="133">
        <f>'[2]IS結算'!E11</f>
        <v>0</v>
      </c>
      <c r="G16" s="134">
        <f t="shared" si="1"/>
        <v>1843398</v>
      </c>
      <c r="H16" s="135">
        <f t="shared" si="0"/>
        <v>0</v>
      </c>
    </row>
    <row r="17" spans="1:8" s="123" customFormat="1" ht="21.75" customHeight="1">
      <c r="A17" s="122" t="s">
        <v>125</v>
      </c>
      <c r="C17" s="124"/>
      <c r="D17" s="125"/>
      <c r="E17" s="126">
        <f>SUM(E18:E28)</f>
        <v>21760507713.07</v>
      </c>
      <c r="F17" s="126">
        <f>SUM(F18:F28)</f>
        <v>23485429000</v>
      </c>
      <c r="G17" s="127">
        <f>SUM(G18:G28)</f>
        <v>-1724921286.9300003</v>
      </c>
      <c r="H17" s="137">
        <f t="shared" si="0"/>
        <v>-7.34464457485533</v>
      </c>
    </row>
    <row r="18" spans="1:8" ht="15" customHeight="1">
      <c r="A18" s="129"/>
      <c r="B18" s="130" t="s">
        <v>126</v>
      </c>
      <c r="C18" s="131"/>
      <c r="D18" s="132"/>
      <c r="E18" s="133">
        <f>'[2]IS結算'!D13</f>
        <v>21760507713.07</v>
      </c>
      <c r="F18" s="133">
        <f>'[2]IS結算'!E13</f>
        <v>23485429000</v>
      </c>
      <c r="G18" s="134">
        <f aca="true" t="shared" si="2" ref="G18:G28">E18-F18</f>
        <v>-1724921286.9300003</v>
      </c>
      <c r="H18" s="135">
        <f t="shared" si="0"/>
        <v>-7.34464457485533</v>
      </c>
    </row>
    <row r="19" spans="1:8" ht="15" customHeight="1">
      <c r="A19" s="129"/>
      <c r="B19" s="130" t="s">
        <v>127</v>
      </c>
      <c r="C19" s="131"/>
      <c r="D19" s="132"/>
      <c r="E19" s="133"/>
      <c r="F19" s="133"/>
      <c r="G19" s="134">
        <f t="shared" si="2"/>
        <v>0</v>
      </c>
      <c r="H19" s="135">
        <f t="shared" si="0"/>
        <v>0</v>
      </c>
    </row>
    <row r="20" spans="1:8" ht="15" customHeight="1">
      <c r="A20" s="129"/>
      <c r="B20" s="130" t="s">
        <v>128</v>
      </c>
      <c r="C20" s="131"/>
      <c r="D20" s="132"/>
      <c r="E20" s="133"/>
      <c r="F20" s="133"/>
      <c r="G20" s="134">
        <f t="shared" si="2"/>
        <v>0</v>
      </c>
      <c r="H20" s="135">
        <f t="shared" si="0"/>
        <v>0</v>
      </c>
    </row>
    <row r="21" spans="1:8" ht="15" customHeight="1">
      <c r="A21" s="129"/>
      <c r="B21" s="130" t="s">
        <v>129</v>
      </c>
      <c r="C21" s="131"/>
      <c r="D21" s="132"/>
      <c r="E21" s="133"/>
      <c r="F21" s="133"/>
      <c r="G21" s="134">
        <f t="shared" si="2"/>
        <v>0</v>
      </c>
      <c r="H21" s="135">
        <f t="shared" si="0"/>
        <v>0</v>
      </c>
    </row>
    <row r="22" spans="1:8" ht="15" customHeight="1">
      <c r="A22" s="129"/>
      <c r="B22" s="130" t="s">
        <v>130</v>
      </c>
      <c r="C22" s="131"/>
      <c r="D22" s="132"/>
      <c r="E22" s="133"/>
      <c r="F22" s="133"/>
      <c r="G22" s="134">
        <f t="shared" si="2"/>
        <v>0</v>
      </c>
      <c r="H22" s="135">
        <f t="shared" si="0"/>
        <v>0</v>
      </c>
    </row>
    <row r="23" spans="1:8" ht="15" customHeight="1">
      <c r="A23" s="129"/>
      <c r="B23" s="130" t="s">
        <v>131</v>
      </c>
      <c r="C23" s="131"/>
      <c r="D23" s="132"/>
      <c r="E23" s="133"/>
      <c r="F23" s="133"/>
      <c r="G23" s="134">
        <f t="shared" si="2"/>
        <v>0</v>
      </c>
      <c r="H23" s="135">
        <f t="shared" si="0"/>
        <v>0</v>
      </c>
    </row>
    <row r="24" spans="1:8" ht="15" customHeight="1">
      <c r="A24" s="129"/>
      <c r="B24" s="130" t="s">
        <v>132</v>
      </c>
      <c r="C24" s="131"/>
      <c r="D24" s="132"/>
      <c r="E24" s="133"/>
      <c r="F24" s="133"/>
      <c r="G24" s="134">
        <f t="shared" si="2"/>
        <v>0</v>
      </c>
      <c r="H24" s="135">
        <f t="shared" si="0"/>
        <v>0</v>
      </c>
    </row>
    <row r="25" spans="1:8" ht="15" customHeight="1">
      <c r="A25" s="129"/>
      <c r="B25" s="130" t="s">
        <v>133</v>
      </c>
      <c r="C25" s="131"/>
      <c r="D25" s="132"/>
      <c r="E25" s="133"/>
      <c r="F25" s="133"/>
      <c r="G25" s="134">
        <f t="shared" si="2"/>
        <v>0</v>
      </c>
      <c r="H25" s="135">
        <f t="shared" si="0"/>
        <v>0</v>
      </c>
    </row>
    <row r="26" spans="1:8" ht="15" customHeight="1">
      <c r="A26" s="129"/>
      <c r="B26" s="138" t="s">
        <v>134</v>
      </c>
      <c r="C26" s="131"/>
      <c r="D26" s="132"/>
      <c r="E26" s="133"/>
      <c r="F26" s="133"/>
      <c r="G26" s="134">
        <f t="shared" si="2"/>
        <v>0</v>
      </c>
      <c r="H26" s="135">
        <f t="shared" si="0"/>
        <v>0</v>
      </c>
    </row>
    <row r="27" spans="1:8" ht="15" customHeight="1">
      <c r="A27" s="129"/>
      <c r="B27" s="138" t="s">
        <v>135</v>
      </c>
      <c r="C27" s="131"/>
      <c r="D27" s="132"/>
      <c r="E27" s="133"/>
      <c r="F27" s="133"/>
      <c r="G27" s="134">
        <f t="shared" si="2"/>
        <v>0</v>
      </c>
      <c r="H27" s="135">
        <f t="shared" si="0"/>
        <v>0</v>
      </c>
    </row>
    <row r="28" spans="1:8" ht="15" customHeight="1">
      <c r="A28" s="129"/>
      <c r="B28" s="130" t="s">
        <v>136</v>
      </c>
      <c r="C28" s="131"/>
      <c r="D28" s="132"/>
      <c r="E28" s="133"/>
      <c r="F28" s="133"/>
      <c r="G28" s="134">
        <f t="shared" si="2"/>
        <v>0</v>
      </c>
      <c r="H28" s="135">
        <f t="shared" si="0"/>
        <v>0</v>
      </c>
    </row>
    <row r="29" spans="1:8" ht="2.25" customHeight="1">
      <c r="A29" s="129"/>
      <c r="B29" s="139"/>
      <c r="C29" s="140"/>
      <c r="D29" s="132"/>
      <c r="E29" s="141"/>
      <c r="F29" s="141"/>
      <c r="G29" s="134"/>
      <c r="H29" s="135"/>
    </row>
    <row r="30" spans="1:8" s="123" customFormat="1" ht="21.75" customHeight="1">
      <c r="A30" s="122" t="s">
        <v>137</v>
      </c>
      <c r="B30" s="142"/>
      <c r="C30" s="124"/>
      <c r="D30" s="125"/>
      <c r="E30" s="126">
        <f>E5-E17</f>
        <v>7042673845.850002</v>
      </c>
      <c r="F30" s="126">
        <f>F5-F17</f>
        <v>6826254000</v>
      </c>
      <c r="G30" s="127">
        <f>G5-G17</f>
        <v>216419845.8500023</v>
      </c>
      <c r="H30" s="137">
        <f aca="true" t="shared" si="3" ref="H30:H35">IF(F30=0,0,(G30/F30)*100)</f>
        <v>3.1704042341524694</v>
      </c>
    </row>
    <row r="31" spans="1:8" s="123" customFormat="1" ht="21.75" customHeight="1">
      <c r="A31" s="122" t="s">
        <v>138</v>
      </c>
      <c r="B31" s="143"/>
      <c r="C31" s="124"/>
      <c r="D31" s="125"/>
      <c r="E31" s="126">
        <f>SUM(E32:E35)</f>
        <v>2918457622.64</v>
      </c>
      <c r="F31" s="126">
        <f>SUM(F32:F35)</f>
        <v>3603401000</v>
      </c>
      <c r="G31" s="127">
        <f>SUM(G32:G35)</f>
        <v>-684943377.3599998</v>
      </c>
      <c r="H31" s="137">
        <f t="shared" si="3"/>
        <v>-19.008247412930167</v>
      </c>
    </row>
    <row r="32" spans="1:8" ht="15" customHeight="1">
      <c r="A32" s="129"/>
      <c r="B32" s="130" t="s">
        <v>139</v>
      </c>
      <c r="C32" s="131"/>
      <c r="D32" s="132"/>
      <c r="E32" s="133">
        <f>'[2]IS結算'!D18</f>
        <v>2453869484.88</v>
      </c>
      <c r="F32" s="133">
        <f>'[2]IS結算'!E18</f>
        <v>2952690000</v>
      </c>
      <c r="G32" s="134">
        <f>E32-F32</f>
        <v>-498820515.1199999</v>
      </c>
      <c r="H32" s="135">
        <f t="shared" si="3"/>
        <v>-16.893765180902832</v>
      </c>
    </row>
    <row r="33" spans="1:8" ht="15" customHeight="1">
      <c r="A33" s="129"/>
      <c r="B33" s="130" t="s">
        <v>140</v>
      </c>
      <c r="C33" s="131"/>
      <c r="D33" s="132"/>
      <c r="E33" s="133"/>
      <c r="F33" s="133"/>
      <c r="G33" s="134">
        <f>E33-F33</f>
        <v>0</v>
      </c>
      <c r="H33" s="135">
        <f t="shared" si="3"/>
        <v>0</v>
      </c>
    </row>
    <row r="34" spans="1:8" ht="15" customHeight="1">
      <c r="A34" s="129"/>
      <c r="B34" s="130" t="s">
        <v>141</v>
      </c>
      <c r="C34" s="131"/>
      <c r="D34" s="132"/>
      <c r="E34" s="133">
        <f>'[2]IS結算'!D20</f>
        <v>369220270.66</v>
      </c>
      <c r="F34" s="133">
        <f>'[2]IS結算'!E20</f>
        <v>413832000</v>
      </c>
      <c r="G34" s="134">
        <f>E34-F34</f>
        <v>-44611729.339999974</v>
      </c>
      <c r="H34" s="135">
        <f t="shared" si="3"/>
        <v>-10.780154589301933</v>
      </c>
    </row>
    <row r="35" spans="1:8" ht="15" customHeight="1">
      <c r="A35" s="129"/>
      <c r="B35" s="130" t="s">
        <v>142</v>
      </c>
      <c r="C35" s="131"/>
      <c r="D35" s="132"/>
      <c r="E35" s="133">
        <f>'[2]IS結算'!D22</f>
        <v>95367867.1</v>
      </c>
      <c r="F35" s="133">
        <f>'[2]IS結算'!E22</f>
        <v>236879000</v>
      </c>
      <c r="G35" s="134">
        <f>E35-F35</f>
        <v>-141511132.9</v>
      </c>
      <c r="H35" s="135">
        <f t="shared" si="3"/>
        <v>-59.73983886287936</v>
      </c>
    </row>
    <row r="36" spans="1:8" ht="1.5" customHeight="1">
      <c r="A36" s="129"/>
      <c r="B36" s="139"/>
      <c r="C36" s="140"/>
      <c r="D36" s="132"/>
      <c r="E36" s="141"/>
      <c r="F36" s="141"/>
      <c r="G36" s="134"/>
      <c r="H36" s="135"/>
    </row>
    <row r="37" spans="1:8" s="123" customFormat="1" ht="21.75" customHeight="1">
      <c r="A37" s="122" t="s">
        <v>143</v>
      </c>
      <c r="C37" s="144"/>
      <c r="D37" s="125"/>
      <c r="E37" s="126">
        <f>E30-E31</f>
        <v>4124216223.2100024</v>
      </c>
      <c r="F37" s="126">
        <f>F30-F31</f>
        <v>3222853000</v>
      </c>
      <c r="G37" s="127">
        <f>G30-G31</f>
        <v>901363223.2100021</v>
      </c>
      <c r="H37" s="137">
        <f>IF(F37=0,0,(G37/F37)*100)</f>
        <v>27.967866459003933</v>
      </c>
    </row>
    <row r="38" spans="1:8" s="123" customFormat="1" ht="21.75" customHeight="1">
      <c r="A38" s="122" t="s">
        <v>144</v>
      </c>
      <c r="B38" s="143"/>
      <c r="C38" s="124"/>
      <c r="D38" s="125"/>
      <c r="E38" s="126">
        <f>SUM(E39:E40)</f>
        <v>1368808286.7199998</v>
      </c>
      <c r="F38" s="126">
        <f>SUM(F39:F40)</f>
        <v>477344000</v>
      </c>
      <c r="G38" s="127">
        <f>SUM(G39:G40)</f>
        <v>891464286.7199999</v>
      </c>
      <c r="H38" s="137">
        <f>IF(F38=0,0,(G38/F38)*100)</f>
        <v>186.7551046457062</v>
      </c>
    </row>
    <row r="39" spans="1:8" ht="15" customHeight="1">
      <c r="A39" s="129"/>
      <c r="B39" s="130" t="s">
        <v>145</v>
      </c>
      <c r="C39" s="131"/>
      <c r="D39" s="132"/>
      <c r="E39" s="133">
        <f>'[2]IS結算'!D28</f>
        <v>323607604.4</v>
      </c>
      <c r="F39" s="133">
        <f>'[2]IS結算'!E28</f>
        <v>344124000</v>
      </c>
      <c r="G39" s="134">
        <f>E39-F39</f>
        <v>-20516395.600000024</v>
      </c>
      <c r="H39" s="135">
        <f>IF(F39=0,0,(G39/F39)*100)</f>
        <v>-5.961919424393539</v>
      </c>
    </row>
    <row r="40" spans="1:8" ht="15" customHeight="1">
      <c r="A40" s="129"/>
      <c r="B40" s="130" t="s">
        <v>146</v>
      </c>
      <c r="C40" s="131"/>
      <c r="D40" s="132"/>
      <c r="E40" s="133">
        <f>'[2]IS結算'!D34</f>
        <v>1045200682.3199999</v>
      </c>
      <c r="F40" s="133">
        <f>'[2]IS結算'!E34</f>
        <v>133220000</v>
      </c>
      <c r="G40" s="134">
        <f>E40-F40</f>
        <v>911980682.3199999</v>
      </c>
      <c r="H40" s="135">
        <f>IF(F40=0,0,(G40/F40)*100)</f>
        <v>684.5673940249211</v>
      </c>
    </row>
    <row r="41" spans="1:8" ht="2.25" customHeight="1">
      <c r="A41" s="129"/>
      <c r="B41" s="130"/>
      <c r="C41" s="131"/>
      <c r="D41" s="132"/>
      <c r="E41" s="141"/>
      <c r="F41" s="141"/>
      <c r="G41" s="134"/>
      <c r="H41" s="135"/>
    </row>
    <row r="42" spans="1:8" s="123" customFormat="1" ht="21.75" customHeight="1">
      <c r="A42" s="122" t="s">
        <v>147</v>
      </c>
      <c r="B42" s="143"/>
      <c r="C42" s="124"/>
      <c r="D42" s="145"/>
      <c r="E42" s="126">
        <f>SUM(E43:E44)</f>
        <v>269763008.87</v>
      </c>
      <c r="F42" s="126">
        <f>SUM(F43:F44)</f>
        <v>272518000</v>
      </c>
      <c r="G42" s="127">
        <f>SUM(G43:G44)</f>
        <v>-2754991.1300000143</v>
      </c>
      <c r="H42" s="137">
        <f>IF(F42=0,0,(G42/F42)*100)</f>
        <v>-1.0109391416346862</v>
      </c>
    </row>
    <row r="43" spans="1:8" ht="15" customHeight="1">
      <c r="A43" s="129"/>
      <c r="B43" s="130" t="s">
        <v>148</v>
      </c>
      <c r="C43" s="131"/>
      <c r="D43" s="132"/>
      <c r="E43" s="133">
        <f>'[2]IS結算'!D41</f>
        <v>930664.73</v>
      </c>
      <c r="F43" s="133">
        <f>'[2]IS結算'!E41</f>
        <v>5046000</v>
      </c>
      <c r="G43" s="134">
        <f>E43-F43</f>
        <v>-4115335.27</v>
      </c>
      <c r="H43" s="146">
        <f>IF(F43=0,0,(G43/F43)*100)</f>
        <v>-81.55638664288546</v>
      </c>
    </row>
    <row r="44" spans="1:8" ht="15" customHeight="1">
      <c r="A44" s="129"/>
      <c r="B44" s="130" t="s">
        <v>149</v>
      </c>
      <c r="C44" s="131"/>
      <c r="D44" s="132"/>
      <c r="E44" s="133">
        <f>'[2]IS結算'!D44</f>
        <v>268832344.14</v>
      </c>
      <c r="F44" s="133">
        <f>'[2]IS結算'!E44</f>
        <v>267472000</v>
      </c>
      <c r="G44" s="134">
        <f>E44-F44</f>
        <v>1360344.1399999857</v>
      </c>
      <c r="H44" s="146">
        <f>IF(F44=0,0,(G44/F44)*100)</f>
        <v>0.5085931013339661</v>
      </c>
    </row>
    <row r="45" spans="1:8" ht="1.5" customHeight="1">
      <c r="A45" s="129"/>
      <c r="B45" s="147"/>
      <c r="C45" s="139"/>
      <c r="D45" s="132"/>
      <c r="E45" s="141"/>
      <c r="F45" s="141"/>
      <c r="G45" s="134">
        <f>E45-F45</f>
        <v>0</v>
      </c>
      <c r="H45" s="146"/>
    </row>
    <row r="46" spans="1:8" s="123" customFormat="1" ht="21.75" customHeight="1">
      <c r="A46" s="122" t="s">
        <v>150</v>
      </c>
      <c r="C46" s="144"/>
      <c r="D46" s="125"/>
      <c r="E46" s="126">
        <f>E38-E42</f>
        <v>1099045277.85</v>
      </c>
      <c r="F46" s="126">
        <f>F38-F42</f>
        <v>204826000</v>
      </c>
      <c r="G46" s="127">
        <f>G38-G42</f>
        <v>894219277.8499999</v>
      </c>
      <c r="H46" s="137">
        <f aca="true" t="shared" si="4" ref="H46:H51">IF(F46=0,0,(G46/F46)*100)</f>
        <v>436.57508219171393</v>
      </c>
    </row>
    <row r="47" spans="1:8" s="123" customFormat="1" ht="21.75" customHeight="1">
      <c r="A47" s="122" t="s">
        <v>151</v>
      </c>
      <c r="C47" s="144"/>
      <c r="D47" s="125"/>
      <c r="E47" s="126">
        <f>E37+E46</f>
        <v>5223261501.060002</v>
      </c>
      <c r="F47" s="126">
        <f>F37+F46</f>
        <v>3427679000</v>
      </c>
      <c r="G47" s="127">
        <f>G37+G46</f>
        <v>1795582501.0600019</v>
      </c>
      <c r="H47" s="148">
        <f t="shared" si="4"/>
        <v>52.38479160563174</v>
      </c>
    </row>
    <row r="48" spans="1:8" s="123" customFormat="1" ht="21.75" customHeight="1">
      <c r="A48" s="122" t="s">
        <v>152</v>
      </c>
      <c r="C48" s="144"/>
      <c r="D48" s="125"/>
      <c r="E48" s="149">
        <f>'[2]IS結算'!D52</f>
        <v>1311457242</v>
      </c>
      <c r="F48" s="149">
        <f>'[2]IS結算'!E52</f>
        <v>819801000</v>
      </c>
      <c r="G48" s="127">
        <f>E48-F48</f>
        <v>491656242</v>
      </c>
      <c r="H48" s="148">
        <f t="shared" si="4"/>
        <v>59.97263262669843</v>
      </c>
    </row>
    <row r="49" spans="1:8" s="123" customFormat="1" ht="21.75" customHeight="1">
      <c r="A49" s="122" t="s">
        <v>153</v>
      </c>
      <c r="C49" s="144"/>
      <c r="D49" s="125"/>
      <c r="E49" s="149"/>
      <c r="F49" s="149"/>
      <c r="G49" s="127">
        <f>E49-F49</f>
        <v>0</v>
      </c>
      <c r="H49" s="148">
        <f t="shared" si="4"/>
        <v>0</v>
      </c>
    </row>
    <row r="50" spans="1:8" s="123" customFormat="1" ht="21.75" customHeight="1">
      <c r="A50" s="122" t="s">
        <v>154</v>
      </c>
      <c r="C50" s="144"/>
      <c r="D50" s="125"/>
      <c r="E50" s="149"/>
      <c r="F50" s="149"/>
      <c r="G50" s="127">
        <f>E50-F50</f>
        <v>0</v>
      </c>
      <c r="H50" s="148">
        <f t="shared" si="4"/>
        <v>0</v>
      </c>
    </row>
    <row r="51" spans="1:8" s="157" customFormat="1" ht="21.75" customHeight="1">
      <c r="A51" s="150" t="s">
        <v>155</v>
      </c>
      <c r="B51" s="151"/>
      <c r="C51" s="152"/>
      <c r="D51" s="153"/>
      <c r="E51" s="154">
        <f>E47-E48+E49+E50</f>
        <v>3911804259.0600023</v>
      </c>
      <c r="F51" s="154">
        <f>F47-F48+F49+F50</f>
        <v>2607878000</v>
      </c>
      <c r="G51" s="155">
        <f>E51-F51</f>
        <v>1303926259.0600023</v>
      </c>
      <c r="H51" s="156">
        <f t="shared" si="4"/>
        <v>49.99951144417041</v>
      </c>
    </row>
    <row r="52" ht="13.5" customHeight="1">
      <c r="A52" s="158"/>
    </row>
    <row r="53" ht="13.5" customHeight="1">
      <c r="A53" s="158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4" sqref="E14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625" style="93" customWidth="1"/>
    <col min="6" max="6" width="7.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9.625" style="99" customWidth="1"/>
    <col min="12" max="12" width="7.37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101058289500.26001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24427337570.02</v>
      </c>
      <c r="L6" s="30">
        <f aca="true" t="shared" si="1" ref="L6:L35">IF(K$59&gt;0,(K6/K$59)*100,0)</f>
        <v>24.171532776593406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47211399383.48</v>
      </c>
      <c r="F7" s="28">
        <f t="shared" si="0"/>
        <v>46.71699829568017</v>
      </c>
      <c r="G7" s="35" t="s">
        <v>10</v>
      </c>
      <c r="H7" s="33"/>
      <c r="I7" s="33"/>
      <c r="J7" s="34"/>
      <c r="K7" s="28">
        <f>SUM(K8:K16)</f>
        <v>10649035160.53</v>
      </c>
      <c r="L7" s="36">
        <f t="shared" si="1"/>
        <v>10.53751771694355</v>
      </c>
    </row>
    <row r="8" spans="1:12" s="46" customFormat="1" ht="13.5" customHeight="1">
      <c r="A8" s="7"/>
      <c r="B8" s="38" t="s">
        <v>11</v>
      </c>
      <c r="C8" s="39"/>
      <c r="D8" s="40"/>
      <c r="E8" s="41">
        <f>'[1]BS結算'!D7</f>
        <v>2671655349.51</v>
      </c>
      <c r="F8" s="42">
        <f t="shared" si="0"/>
        <v>2.6436775871841034</v>
      </c>
      <c r="G8" s="43"/>
      <c r="H8" s="44" t="s">
        <v>12</v>
      </c>
      <c r="I8" s="39"/>
      <c r="J8" s="40"/>
      <c r="K8" s="41"/>
      <c r="L8" s="45">
        <f t="shared" si="1"/>
        <v>0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f>'[1]BS結算'!D10</f>
        <v>29581087839</v>
      </c>
      <c r="F11" s="42">
        <f t="shared" si="0"/>
        <v>29.271312611048984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f>'[1]BS結算'!D14</f>
        <v>1831869803.1799998</v>
      </c>
      <c r="F12" s="42">
        <f t="shared" si="0"/>
        <v>1.8126863340342672</v>
      </c>
      <c r="G12" s="48"/>
      <c r="H12" s="38" t="s">
        <v>20</v>
      </c>
      <c r="I12" s="39"/>
      <c r="J12" s="40"/>
      <c r="K12" s="41">
        <f>'[1]BS結算'!I7</f>
        <v>10189643199.76</v>
      </c>
      <c r="L12" s="45">
        <f t="shared" si="1"/>
        <v>10.082936541028417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f>'[1]BS結算'!D22</f>
        <v>11774387413.750002</v>
      </c>
      <c r="F14" s="42">
        <f t="shared" si="0"/>
        <v>11.651085202386795</v>
      </c>
      <c r="G14" s="48"/>
      <c r="H14" s="38" t="s">
        <v>24</v>
      </c>
      <c r="I14" s="39"/>
      <c r="J14" s="40"/>
      <c r="K14" s="41">
        <f>'[1]BS結算'!I16</f>
        <v>459391960.77</v>
      </c>
      <c r="L14" s="45">
        <f t="shared" si="1"/>
        <v>0.4545811759151317</v>
      </c>
    </row>
    <row r="15" spans="1:12" s="46" customFormat="1" ht="13.5" customHeight="1">
      <c r="A15" s="7"/>
      <c r="B15" s="38" t="s">
        <v>25</v>
      </c>
      <c r="C15" s="38"/>
      <c r="D15" s="47"/>
      <c r="E15" s="41">
        <f>'[1]BS結算'!D33</f>
        <v>1233776690.04</v>
      </c>
      <c r="F15" s="42">
        <f t="shared" si="0"/>
        <v>1.2208564939512712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/>
      <c r="F16" s="42">
        <f t="shared" si="0"/>
        <v>0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>
        <f>'[1]BS結算'!D39</f>
        <v>118622288</v>
      </c>
      <c r="F17" s="42">
        <f t="shared" si="0"/>
        <v>0.11738006707474977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6547926827</v>
      </c>
      <c r="F27" s="28">
        <f t="shared" si="0"/>
        <v>6.479356477711957</v>
      </c>
      <c r="G27" s="35" t="s">
        <v>50</v>
      </c>
      <c r="H27" s="32"/>
      <c r="I27" s="32"/>
      <c r="J27" s="34"/>
      <c r="K27" s="28">
        <f>K28+K29</f>
        <v>12973601927</v>
      </c>
      <c r="L27" s="36">
        <f t="shared" si="1"/>
        <v>12.8377414570891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f>'[1]BS結算'!I22</f>
        <v>12973601927</v>
      </c>
      <c r="L28" s="45">
        <f t="shared" si="1"/>
        <v>12.8377414570891</v>
      </c>
    </row>
    <row r="29" spans="2:12" s="37" customFormat="1" ht="13.5" customHeight="1">
      <c r="B29" s="38" t="s">
        <v>53</v>
      </c>
      <c r="C29" s="38"/>
      <c r="D29" s="34"/>
      <c r="E29" s="41">
        <f>'[1]BS結算'!D42</f>
        <v>6547926827</v>
      </c>
      <c r="F29" s="42">
        <f t="shared" si="0"/>
        <v>6.479356477711957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804700482.49</v>
      </c>
      <c r="L30" s="36">
        <f t="shared" si="1"/>
        <v>0.7962736025607573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45609121998</v>
      </c>
      <c r="F31" s="28">
        <f t="shared" si="0"/>
        <v>45.131500071434175</v>
      </c>
      <c r="G31" s="48"/>
      <c r="H31" s="38" t="s">
        <v>58</v>
      </c>
      <c r="I31" s="39"/>
      <c r="J31" s="40"/>
      <c r="K31" s="41"/>
      <c r="L31" s="45">
        <f t="shared" si="1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f>'[1]BS結算'!D47</f>
        <v>25947064174</v>
      </c>
      <c r="F32" s="42">
        <f t="shared" si="0"/>
        <v>25.675344696916962</v>
      </c>
      <c r="G32" s="48"/>
      <c r="H32" s="38" t="s">
        <v>60</v>
      </c>
      <c r="I32" s="39"/>
      <c r="J32" s="40"/>
      <c r="K32" s="41">
        <f>'[1]BS結算'!I25</f>
        <v>790824059.49</v>
      </c>
      <c r="L32" s="45">
        <f t="shared" si="1"/>
        <v>0.7825424944363079</v>
      </c>
    </row>
    <row r="33" spans="2:12" s="37" customFormat="1" ht="13.5" customHeight="1">
      <c r="B33" s="38" t="s">
        <v>61</v>
      </c>
      <c r="C33" s="38"/>
      <c r="D33" s="34"/>
      <c r="E33" s="41">
        <f>'[1]BS結算'!D49</f>
        <v>166005518</v>
      </c>
      <c r="F33" s="42">
        <f t="shared" si="0"/>
        <v>0.1642670965646741</v>
      </c>
      <c r="G33" s="48"/>
      <c r="H33" s="38" t="s">
        <v>62</v>
      </c>
      <c r="I33" s="39"/>
      <c r="J33" s="40"/>
      <c r="K33" s="41">
        <f>'[1]BS結算'!I29</f>
        <v>13876423</v>
      </c>
      <c r="L33" s="45">
        <f t="shared" si="1"/>
        <v>0.0137311081244496</v>
      </c>
    </row>
    <row r="34" spans="1:12" s="46" customFormat="1" ht="13.5" customHeight="1">
      <c r="A34" s="7"/>
      <c r="B34" s="38" t="s">
        <v>63</v>
      </c>
      <c r="C34" s="38"/>
      <c r="D34" s="47"/>
      <c r="E34" s="41">
        <f>'[1]BS結算'!D52</f>
        <v>10741127867</v>
      </c>
      <c r="F34" s="42">
        <f t="shared" si="0"/>
        <v>10.628646022128017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f>'[1]BS結算'!D55</f>
        <v>10174262182</v>
      </c>
      <c r="F35" s="42">
        <f t="shared" si="0"/>
        <v>10.06771659436589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f>'[1]BS結算'!D58</f>
        <v>47540309</v>
      </c>
      <c r="F36" s="42">
        <f t="shared" si="0"/>
        <v>0.04704246354761198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f>'[1]BS結算'!D61</f>
        <v>183737080</v>
      </c>
      <c r="F37" s="42">
        <f t="shared" si="0"/>
        <v>0.18181297240294897</v>
      </c>
      <c r="G37" s="43"/>
      <c r="H37" s="55" t="s">
        <v>69</v>
      </c>
      <c r="I37" s="56"/>
      <c r="J37" s="57"/>
      <c r="K37" s="28">
        <f>K38+K41+K43+K47+K54+K56</f>
        <v>76630951930.24</v>
      </c>
      <c r="L37" s="36">
        <f aca="true" t="shared" si="2" ref="L37:L57">IF(K$59&gt;0,(K37/K$59)*100,0)</f>
        <v>75.82846722340659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0"/>
        <v>0</v>
      </c>
      <c r="G38" s="35" t="s">
        <v>71</v>
      </c>
      <c r="H38" s="32"/>
      <c r="I38" s="32"/>
      <c r="J38" s="34"/>
      <c r="K38" s="28">
        <f>SUM(K39:K40)</f>
        <v>35000000000</v>
      </c>
      <c r="L38" s="36">
        <f t="shared" si="2"/>
        <v>34.63347754358137</v>
      </c>
    </row>
    <row r="39" spans="1:12" s="46" customFormat="1" ht="13.5" customHeight="1">
      <c r="A39" s="7"/>
      <c r="B39" s="38" t="s">
        <v>72</v>
      </c>
      <c r="C39" s="38"/>
      <c r="D39" s="47"/>
      <c r="E39" s="41">
        <f>'[1]BS結算'!D64</f>
        <v>244720337</v>
      </c>
      <c r="F39" s="42">
        <f t="shared" si="0"/>
        <v>0.24215760845563328</v>
      </c>
      <c r="G39" s="49"/>
      <c r="H39" s="38" t="s">
        <v>73</v>
      </c>
      <c r="I39" s="39"/>
      <c r="J39" s="40"/>
      <c r="K39" s="41">
        <f>'[1]BS結算'!I32</f>
        <v>35000000000</v>
      </c>
      <c r="L39" s="45">
        <f t="shared" si="2"/>
        <v>34.63347754358137</v>
      </c>
    </row>
    <row r="40" spans="1:12" s="46" customFormat="1" ht="13.5" customHeight="1">
      <c r="A40" s="7"/>
      <c r="B40" s="38" t="s">
        <v>74</v>
      </c>
      <c r="C40" s="38"/>
      <c r="D40" s="47"/>
      <c r="E40" s="41"/>
      <c r="F40" s="42">
        <f t="shared" si="0"/>
        <v>0</v>
      </c>
      <c r="G40" s="48"/>
      <c r="H40" s="38" t="s">
        <v>75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76</v>
      </c>
      <c r="C41" s="38"/>
      <c r="D41" s="47"/>
      <c r="E41" s="41"/>
      <c r="F41" s="42">
        <f t="shared" si="0"/>
        <v>0</v>
      </c>
      <c r="G41" s="35" t="s">
        <v>77</v>
      </c>
      <c r="H41" s="32"/>
      <c r="I41" s="32"/>
      <c r="J41" s="34"/>
      <c r="K41" s="28">
        <f>K42</f>
        <v>34413728287.38</v>
      </c>
      <c r="L41" s="36">
        <f t="shared" si="2"/>
        <v>34.05334530948246</v>
      </c>
    </row>
    <row r="42" spans="1:12" s="46" customFormat="1" ht="13.5" customHeight="1">
      <c r="A42" s="7"/>
      <c r="B42" s="38" t="s">
        <v>78</v>
      </c>
      <c r="C42" s="38"/>
      <c r="D42" s="47"/>
      <c r="E42" s="41">
        <f>'[1]BS結算'!D67</f>
        <v>-1895335469</v>
      </c>
      <c r="F42" s="42">
        <f t="shared" si="0"/>
        <v>-1.8754873829475647</v>
      </c>
      <c r="G42" s="49"/>
      <c r="H42" s="38" t="s">
        <v>77</v>
      </c>
      <c r="I42" s="38"/>
      <c r="J42" s="47"/>
      <c r="K42" s="41">
        <f>'[1]BS結算'!I36</f>
        <v>34413728287.38</v>
      </c>
      <c r="L42" s="45">
        <f t="shared" si="2"/>
        <v>34.05334530948246</v>
      </c>
    </row>
    <row r="43" spans="1:16" s="46" customFormat="1" ht="13.5" customHeight="1">
      <c r="A43" s="32" t="s">
        <v>79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80</v>
      </c>
      <c r="H43" s="32"/>
      <c r="I43" s="32"/>
      <c r="J43" s="34"/>
      <c r="K43" s="28">
        <f>SUM(K44:K46)</f>
        <v>7209272220.860001</v>
      </c>
      <c r="L43" s="36">
        <f t="shared" si="2"/>
        <v>7.133776216191995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81</v>
      </c>
      <c r="C44" s="38"/>
      <c r="D44" s="47"/>
      <c r="E44" s="41"/>
      <c r="F44" s="42">
        <f t="shared" si="0"/>
        <v>0</v>
      </c>
      <c r="G44" s="61"/>
      <c r="H44" s="38" t="s">
        <v>82</v>
      </c>
      <c r="I44" s="38"/>
      <c r="J44" s="47"/>
      <c r="K44" s="41">
        <f>'[1]BS結算'!I40</f>
        <v>3297467961.8</v>
      </c>
      <c r="L44" s="45">
        <f t="shared" si="2"/>
        <v>3.2629366458765525</v>
      </c>
      <c r="M44" s="53"/>
      <c r="N44" s="58"/>
      <c r="O44" s="59"/>
      <c r="P44" s="60"/>
    </row>
    <row r="45" spans="2:16" s="46" customFormat="1" ht="13.5" customHeight="1">
      <c r="B45" s="38" t="s">
        <v>83</v>
      </c>
      <c r="C45" s="38"/>
      <c r="D45" s="34"/>
      <c r="E45" s="41"/>
      <c r="F45" s="42">
        <f t="shared" si="0"/>
        <v>0</v>
      </c>
      <c r="G45" s="49"/>
      <c r="H45" s="38" t="s">
        <v>84</v>
      </c>
      <c r="I45" s="38"/>
      <c r="J45" s="47"/>
      <c r="K45" s="41">
        <f>'[1]BS結算'!I42</f>
        <v>3911804259.06</v>
      </c>
      <c r="L45" s="45">
        <f t="shared" si="2"/>
        <v>3.8708395703154417</v>
      </c>
      <c r="M45" s="53"/>
      <c r="N45" s="58"/>
      <c r="O45" s="59"/>
      <c r="P45" s="60"/>
    </row>
    <row r="46" spans="1:16" s="37" customFormat="1" ht="13.5" customHeight="1">
      <c r="A46" s="32" t="s">
        <v>85</v>
      </c>
      <c r="B46" s="33"/>
      <c r="C46" s="33"/>
      <c r="D46" s="47"/>
      <c r="E46" s="28">
        <f>E47</f>
        <v>14703496.1</v>
      </c>
      <c r="F46" s="28">
        <f t="shared" si="0"/>
        <v>0.014549520056899608</v>
      </c>
      <c r="G46" s="43"/>
      <c r="H46" s="38" t="s">
        <v>86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87</v>
      </c>
      <c r="C47" s="38"/>
      <c r="D47" s="47"/>
      <c r="E47" s="41">
        <f>'[1]BS結算'!D70</f>
        <v>14703496.1</v>
      </c>
      <c r="F47" s="42">
        <f t="shared" si="0"/>
        <v>0.014549520056899608</v>
      </c>
      <c r="G47" s="35" t="s">
        <v>88</v>
      </c>
      <c r="H47" s="32"/>
      <c r="I47" s="32"/>
      <c r="J47" s="34"/>
      <c r="K47" s="28">
        <f>SUM(K48:K53)</f>
        <v>7951422</v>
      </c>
      <c r="L47" s="36">
        <f t="shared" si="2"/>
        <v>0.007868154150758254</v>
      </c>
      <c r="M47" s="53"/>
      <c r="N47" s="58"/>
      <c r="O47" s="59"/>
      <c r="P47" s="60"/>
    </row>
    <row r="48" spans="1:16" s="46" customFormat="1" ht="13.5" customHeight="1">
      <c r="A48" s="32" t="s">
        <v>89</v>
      </c>
      <c r="B48" s="33"/>
      <c r="C48" s="33"/>
      <c r="D48" s="34"/>
      <c r="E48" s="28">
        <f>SUM(E49:E53)</f>
        <v>1675137795.68</v>
      </c>
      <c r="F48" s="28">
        <f t="shared" si="0"/>
        <v>1.657595635116791</v>
      </c>
      <c r="G48" s="61"/>
      <c r="H48" s="38" t="s">
        <v>90</v>
      </c>
      <c r="I48" s="38"/>
      <c r="J48" s="47"/>
      <c r="K48" s="41">
        <f>'[1]BS結算'!I45</f>
        <v>7951422</v>
      </c>
      <c r="L48" s="45">
        <f t="shared" si="2"/>
        <v>0.007868154150758254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91</v>
      </c>
      <c r="C49" s="38"/>
      <c r="D49" s="47"/>
      <c r="E49" s="41"/>
      <c r="F49" s="42">
        <f t="shared" si="0"/>
        <v>0</v>
      </c>
      <c r="G49" s="61"/>
      <c r="H49" s="38" t="s">
        <v>92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93</v>
      </c>
      <c r="C50" s="38"/>
      <c r="D50" s="34"/>
      <c r="E50" s="41">
        <f>'[1]BS結算'!D73</f>
        <v>406910046.68</v>
      </c>
      <c r="F50" s="42">
        <f t="shared" si="0"/>
        <v>0.40264885611284074</v>
      </c>
      <c r="G50" s="63"/>
      <c r="H50" s="38" t="s">
        <v>94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95</v>
      </c>
      <c r="C51" s="38"/>
      <c r="D51" s="47"/>
      <c r="E51" s="41">
        <f>'[1]BS結算'!D78</f>
        <v>1268227749</v>
      </c>
      <c r="F51" s="42">
        <f t="shared" si="0"/>
        <v>1.2549467790039501</v>
      </c>
      <c r="G51" s="61"/>
      <c r="H51" s="64" t="s">
        <v>96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97</v>
      </c>
      <c r="C52" s="38"/>
      <c r="D52" s="47"/>
      <c r="E52" s="41"/>
      <c r="F52" s="42">
        <f t="shared" si="0"/>
        <v>0</v>
      </c>
      <c r="H52" s="64" t="s">
        <v>98</v>
      </c>
      <c r="I52" s="64"/>
      <c r="J52" s="34"/>
      <c r="K52" s="41">
        <f>K53</f>
        <v>0</v>
      </c>
      <c r="L52" s="45">
        <f t="shared" si="2"/>
        <v>0</v>
      </c>
    </row>
    <row r="53" spans="1:12" s="67" customFormat="1" ht="13.5" customHeight="1">
      <c r="A53" s="7"/>
      <c r="B53" s="38" t="s">
        <v>99</v>
      </c>
      <c r="C53" s="39"/>
      <c r="D53" s="47"/>
      <c r="E53" s="41"/>
      <c r="F53" s="42">
        <f t="shared" si="0"/>
        <v>0</v>
      </c>
      <c r="G53" s="61"/>
      <c r="H53" s="64" t="s">
        <v>100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101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102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103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103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104</v>
      </c>
      <c r="C59" s="75"/>
      <c r="D59" s="76"/>
      <c r="E59" s="77">
        <f>E6</f>
        <v>101058289500.26001</v>
      </c>
      <c r="F59" s="77">
        <f>F6</f>
        <v>100</v>
      </c>
      <c r="G59" s="78"/>
      <c r="H59" s="74" t="s">
        <v>104</v>
      </c>
      <c r="I59" s="75"/>
      <c r="J59" s="76"/>
      <c r="K59" s="77">
        <f>K6+K37</f>
        <v>101058289500.26001</v>
      </c>
      <c r="L59" s="79">
        <f>IF(K$59&gt;0,(K59/K$59)*100,0)</f>
        <v>100</v>
      </c>
    </row>
    <row r="60" spans="1:12" s="85" customFormat="1" ht="15" customHeight="1">
      <c r="A60" s="81" t="s">
        <v>105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6.5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6.5">
      <c r="A62" s="89"/>
      <c r="E62" s="90"/>
      <c r="F62" s="90"/>
      <c r="G62" s="37"/>
      <c r="H62" s="37"/>
      <c r="I62" s="37"/>
      <c r="J62" s="37"/>
      <c r="K62" s="90"/>
      <c r="L62" s="37"/>
    </row>
    <row r="63" spans="1:12" s="85" customFormat="1" ht="16.5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2009-09-14T08:25:37Z</cp:lastPrinted>
  <dcterms:created xsi:type="dcterms:W3CDTF">2009-09-14T08:23:24Z</dcterms:created>
  <dcterms:modified xsi:type="dcterms:W3CDTF">2009-09-14T08:25:37Z</dcterms:modified>
  <cp:category/>
  <cp:version/>
  <cp:contentType/>
  <cp:contentStatus/>
</cp:coreProperties>
</file>