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<sst xmlns="http://schemas.openxmlformats.org/spreadsheetml/2006/main" count="162" uniqueCount="152">
  <si>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臺灣菸酒股份有限公司資產負債表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</si>
  <si>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</si>
  <si>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</si>
  <si>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</si>
  <si>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</si>
  <si>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</si>
  <si>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</si>
  <si>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</si>
  <si>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</si>
  <si>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</si>
  <si>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</si>
  <si>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</si>
  <si>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</si>
  <si>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</si>
  <si>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</si>
  <si>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</si>
  <si>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</si>
  <si>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</si>
  <si>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</si>
  <si>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</si>
  <si>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</si>
  <si>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</si>
  <si>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</si>
  <si>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</si>
  <si>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</si>
  <si>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</si>
  <si>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</si>
  <si>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</si>
  <si>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</si>
  <si>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</si>
  <si>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</si>
  <si>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</si>
  <si>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</si>
  <si>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</si>
  <si>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</si>
  <si>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</si>
  <si>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</si>
  <si>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</si>
  <si>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</si>
  <si>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</si>
  <si>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</si>
  <si>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</si>
  <si>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</si>
  <si>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</si>
  <si>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</si>
  <si>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</si>
  <si>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</si>
  <si>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</si>
  <si>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</si>
  <si>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</si>
  <si>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</si>
  <si>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</si>
  <si>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</si>
  <si>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</si>
  <si>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</si>
  <si>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</si>
  <si>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</si>
  <si>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</si>
  <si>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</si>
  <si>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</si>
  <si>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</si>
  <si>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</si>
  <si>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</si>
  <si>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</si>
  <si>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</si>
  <si>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</si>
  <si>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</si>
  <si>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</si>
  <si>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</si>
  <si>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</si>
  <si>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</si>
  <si>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</si>
  <si>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</si>
  <si>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</si>
  <si>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</si>
  <si>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</si>
  <si>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</si>
  <si>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</si>
  <si>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</si>
  <si>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</si>
  <si>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</si>
  <si>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</si>
  <si>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</si>
  <si>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</si>
  <si>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</si>
  <si>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</si>
  <si>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</si>
  <si>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</si>
  <si>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</si>
  <si>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</si>
  <si>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</si>
  <si>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</si>
  <si>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</si>
  <si>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</si>
  <si>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</si>
  <si>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</si>
  <si>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</si>
  <si>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</si>
  <si>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</si>
  <si>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</si>
  <si>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</si>
  <si>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)1,188,049,641.54</t>
    </r>
    <r>
      <rPr>
        <sz val="10"/>
        <rFont val="華康中明體"/>
        <family val="3"/>
      </rPr>
      <t>元。</t>
    </r>
  </si>
  <si>
    <t>臺灣菸酒股份有限公司損益結算表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</si>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</sst>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.00_);_(&quot;－&quot;* #,##0.00_);_(* &quot;&quot;_);_(@_)"/>
    <numFmt numFmtId="179" formatCode="_(&quot; +&quot;* #,##0.00_);_(&quot;－&quot;* #,##0.00_);_(* &quot; &quot;_);_(@_)"/>
    <numFmt numFmtId="180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1" fillId="0" borderId="0" xfId="16" applyFont="1">
      <alignment/>
      <protection/>
    </xf>
    <xf numFmtId="0" fontId="7" fillId="0" borderId="2" xfId="16" applyFont="1" applyBorder="1">
      <alignment/>
      <protection/>
    </xf>
    <xf numFmtId="0" fontId="12" fillId="0" borderId="2" xfId="16" applyFont="1" applyBorder="1">
      <alignment/>
      <protection/>
    </xf>
    <xf numFmtId="176" fontId="12" fillId="0" borderId="3" xfId="16" applyNumberFormat="1" applyFont="1" applyBorder="1" applyAlignment="1" quotePrefix="1">
      <alignment horizontal="center" vertical="center"/>
      <protection/>
    </xf>
    <xf numFmtId="176" fontId="12" fillId="0" borderId="4" xfId="16" applyNumberFormat="1" applyFont="1" applyBorder="1" applyAlignment="1">
      <alignment horizontal="center" vertical="center"/>
      <protection/>
    </xf>
    <xf numFmtId="176" fontId="12" fillId="0" borderId="3" xfId="16" applyNumberFormat="1" applyFont="1" applyBorder="1" applyAlignment="1">
      <alignment horizontal="center" vertical="center"/>
      <protection/>
    </xf>
    <xf numFmtId="0" fontId="12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2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2" fillId="0" borderId="0" xfId="16" applyFont="1" applyAlignment="1">
      <alignment vertical="center"/>
      <protection/>
    </xf>
    <xf numFmtId="0" fontId="12" fillId="0" borderId="2" xfId="16" applyFont="1" applyBorder="1" applyAlignment="1" quotePrefix="1">
      <alignment horizontal="left"/>
      <protection/>
    </xf>
    <xf numFmtId="0" fontId="12" fillId="0" borderId="7" xfId="16" applyFont="1" applyBorder="1">
      <alignment/>
      <protection/>
    </xf>
    <xf numFmtId="177" fontId="13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3" fillId="0" borderId="8" xfId="16" applyNumberFormat="1" applyFont="1" applyBorder="1" applyProtection="1">
      <alignment/>
      <protection/>
    </xf>
    <xf numFmtId="0" fontId="14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0" fontId="14" fillId="0" borderId="0" xfId="16" applyFont="1" applyBorder="1">
      <alignment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6" fillId="0" borderId="7" xfId="16" applyNumberFormat="1" applyFont="1" applyBorder="1" applyProtection="1">
      <alignment/>
      <protection locked="0"/>
    </xf>
    <xf numFmtId="177" fontId="16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177" fontId="16" fillId="0" borderId="8" xfId="16" applyNumberFormat="1" applyFont="1" applyBorder="1" applyProtection="1">
      <alignment/>
      <protection/>
    </xf>
    <xf numFmtId="0" fontId="17" fillId="0" borderId="0" xfId="16" applyFont="1" applyBorder="1">
      <alignment/>
      <protection/>
    </xf>
    <xf numFmtId="0" fontId="15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7" fillId="0" borderId="8" xfId="16" applyFont="1" applyBorder="1">
      <alignment/>
      <protection/>
    </xf>
    <xf numFmtId="0" fontId="18" fillId="0" borderId="0" xfId="16" applyFont="1" applyBorder="1" applyAlignment="1">
      <alignment horizontal="distributed"/>
      <protection/>
    </xf>
    <xf numFmtId="0" fontId="19" fillId="0" borderId="0" xfId="16" applyFont="1" applyBorder="1" applyAlignment="1">
      <alignment/>
      <protection/>
    </xf>
    <xf numFmtId="0" fontId="19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2" fillId="0" borderId="0" xfId="16" applyFont="1" applyBorder="1" applyAlignment="1">
      <alignment horizontal="distributed"/>
      <protection/>
    </xf>
    <xf numFmtId="0" fontId="12" fillId="0" borderId="0" xfId="16" applyFont="1" applyBorder="1" applyAlignment="1">
      <alignment/>
      <protection/>
    </xf>
    <xf numFmtId="0" fontId="12" fillId="0" borderId="7" xfId="16" applyFont="1" applyBorder="1" applyAlignment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20" fillId="0" borderId="0" xfId="16" applyFont="1" applyBorder="1" applyAlignment="1" quotePrefix="1">
      <alignment horizontal="distributed"/>
      <protection/>
    </xf>
    <xf numFmtId="176" fontId="16" fillId="0" borderId="8" xfId="16" applyNumberFormat="1" applyFont="1" applyBorder="1" applyProtection="1">
      <alignment/>
      <protection/>
    </xf>
    <xf numFmtId="0" fontId="21" fillId="0" borderId="0" xfId="16" applyFont="1" applyBorder="1" applyAlignment="1">
      <alignment horizontal="left" vertical="center"/>
      <protection/>
    </xf>
    <xf numFmtId="0" fontId="21" fillId="0" borderId="8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distributed"/>
      <protection/>
    </xf>
    <xf numFmtId="0" fontId="22" fillId="0" borderId="7" xfId="16" applyFont="1" applyBorder="1" applyAlignment="1">
      <alignment horizontal="distributed"/>
      <protection/>
    </xf>
    <xf numFmtId="0" fontId="23" fillId="0" borderId="0" xfId="16" applyFont="1">
      <alignment/>
      <protection/>
    </xf>
    <xf numFmtId="0" fontId="23" fillId="0" borderId="0" xfId="16" applyFont="1" applyAlignment="1">
      <alignment vertical="center"/>
      <protection/>
    </xf>
    <xf numFmtId="0" fontId="23" fillId="0" borderId="8" xfId="16" applyFont="1" applyBorder="1" applyAlignment="1">
      <alignment vertical="center"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3" fillId="0" borderId="0" xfId="16" applyFont="1" applyBorder="1" applyAlignment="1">
      <alignment vertical="center"/>
      <protection/>
    </xf>
    <xf numFmtId="0" fontId="23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9" xfId="16" applyFont="1" applyBorder="1" applyAlignment="1">
      <alignment vertical="center"/>
      <protection/>
    </xf>
    <xf numFmtId="177" fontId="13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3" fillId="0" borderId="5" xfId="16" applyNumberFormat="1" applyFont="1" applyBorder="1" applyProtection="1">
      <alignment/>
      <protection/>
    </xf>
    <xf numFmtId="0" fontId="17" fillId="0" borderId="0" xfId="16" applyFont="1" applyAlignment="1">
      <alignment vertical="center"/>
      <protection/>
    </xf>
    <xf numFmtId="0" fontId="21" fillId="0" borderId="2" xfId="16" applyFont="1" applyBorder="1" applyAlignment="1">
      <alignment/>
      <protection/>
    </xf>
    <xf numFmtId="0" fontId="21" fillId="0" borderId="0" xfId="16" applyFont="1" applyBorder="1" applyAlignment="1">
      <alignment horizontal="left"/>
      <protection/>
    </xf>
    <xf numFmtId="176" fontId="16" fillId="0" borderId="0" xfId="16" applyNumberFormat="1" applyFont="1" applyProtection="1">
      <alignment/>
      <protection locked="0"/>
    </xf>
    <xf numFmtId="0" fontId="21" fillId="0" borderId="0" xfId="16" applyFont="1" applyBorder="1" applyAlignment="1">
      <alignment horizontal="right"/>
      <protection/>
    </xf>
    <xf numFmtId="0" fontId="24" fillId="0" borderId="0" xfId="16" applyFont="1">
      <alignment/>
      <protection/>
    </xf>
    <xf numFmtId="0" fontId="25" fillId="0" borderId="0" xfId="16" applyFont="1" applyBorder="1" applyAlignment="1">
      <alignment horizontal="left"/>
      <protection/>
    </xf>
    <xf numFmtId="0" fontId="25" fillId="0" borderId="0" xfId="16" applyFont="1" applyBorder="1" applyAlignment="1">
      <alignment horizontal="left"/>
      <protection/>
    </xf>
    <xf numFmtId="0" fontId="25" fillId="0" borderId="0" xfId="16" applyFont="1" applyBorder="1" applyAlignment="1">
      <alignment horizontal="right"/>
      <protection/>
    </xf>
    <xf numFmtId="0" fontId="21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6" fillId="0" borderId="0" xfId="16" applyFont="1" applyBorder="1">
      <alignment/>
      <protection/>
    </xf>
    <xf numFmtId="0" fontId="27" fillId="0" borderId="0" xfId="16" applyFont="1">
      <alignment/>
      <protection/>
    </xf>
    <xf numFmtId="176" fontId="17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8" fillId="0" borderId="0" xfId="16" applyFont="1">
      <alignment/>
      <protection/>
    </xf>
    <xf numFmtId="41" fontId="29" fillId="0" borderId="0" xfId="19" applyFont="1" applyAlignment="1">
      <alignment/>
    </xf>
    <xf numFmtId="41" fontId="30" fillId="0" borderId="0" xfId="19" applyFont="1" applyAlignment="1">
      <alignment/>
    </xf>
    <xf numFmtId="0" fontId="17" fillId="0" borderId="0" xfId="16" applyFont="1">
      <alignment/>
      <protection/>
    </xf>
    <xf numFmtId="0" fontId="31" fillId="0" borderId="0" xfId="15" applyFont="1" applyAlignment="1" applyProtection="1">
      <alignment horizontal="centerContinuous" vertical="center"/>
      <protection locked="0"/>
    </xf>
    <xf numFmtId="0" fontId="31" fillId="0" borderId="0" xfId="15" applyFont="1" applyAlignment="1">
      <alignment horizontal="centerContinuous" vertical="center"/>
      <protection/>
    </xf>
    <xf numFmtId="0" fontId="31" fillId="0" borderId="0" xfId="15" applyFont="1" applyBorder="1" applyAlignment="1">
      <alignment horizontal="centerContinuous" vertical="center"/>
      <protection/>
    </xf>
    <xf numFmtId="0" fontId="31" fillId="0" borderId="0" xfId="15" applyFont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32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1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1" fillId="0" borderId="0" xfId="15" applyFont="1" applyAlignment="1">
      <alignment vertical="center"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1" xfId="15" applyFont="1" applyBorder="1" applyAlignment="1" quotePrefix="1">
      <alignment horizontal="center" vertical="center"/>
      <protection/>
    </xf>
    <xf numFmtId="0" fontId="11" fillId="0" borderId="9" xfId="15" applyFont="1" applyBorder="1" applyAlignment="1" quotePrefix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49" fontId="12" fillId="0" borderId="0" xfId="15" applyNumberFormat="1" applyFont="1" applyBorder="1" applyAlignment="1" quotePrefix="1">
      <alignment horizontal="left"/>
      <protection/>
    </xf>
    <xf numFmtId="0" fontId="34" fillId="0" borderId="0" xfId="15" applyFont="1">
      <alignment/>
      <protection/>
    </xf>
    <xf numFmtId="49" fontId="12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8" fontId="13" fillId="0" borderId="7" xfId="15" applyNumberFormat="1" applyFont="1" applyBorder="1" applyProtection="1">
      <alignment/>
      <protection/>
    </xf>
    <xf numFmtId="179" fontId="13" fillId="0" borderId="7" xfId="15" applyNumberFormat="1" applyFont="1" applyBorder="1" applyProtection="1">
      <alignment/>
      <protection/>
    </xf>
    <xf numFmtId="180" fontId="13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5" fillId="0" borderId="7" xfId="15" applyNumberFormat="1" applyFont="1" applyBorder="1" applyAlignment="1" quotePrefix="1">
      <alignment horizontal="distributed"/>
      <protection/>
    </xf>
    <xf numFmtId="178" fontId="16" fillId="0" borderId="7" xfId="15" applyNumberFormat="1" applyFont="1" applyBorder="1" applyProtection="1">
      <alignment/>
      <protection locked="0"/>
    </xf>
    <xf numFmtId="179" fontId="16" fillId="0" borderId="7" xfId="15" applyNumberFormat="1" applyFont="1" applyBorder="1" applyProtection="1">
      <alignment/>
      <protection/>
    </xf>
    <xf numFmtId="180" fontId="16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0" fontId="13" fillId="0" borderId="8" xfId="15" applyNumberFormat="1" applyFont="1" applyBorder="1" applyProtection="1">
      <alignment/>
      <protection/>
    </xf>
    <xf numFmtId="49" fontId="15" fillId="0" borderId="0" xfId="15" applyNumberFormat="1" applyFont="1" applyBorder="1" applyAlignment="1">
      <alignment horizontal="distributed"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8" fontId="16" fillId="0" borderId="7" xfId="15" applyNumberFormat="1" applyFont="1" applyBorder="1" applyProtection="1">
      <alignment/>
      <protection/>
    </xf>
    <xf numFmtId="0" fontId="12" fillId="0" borderId="0" xfId="15" applyFont="1">
      <alignment/>
      <protection/>
    </xf>
    <xf numFmtId="0" fontId="4" fillId="0" borderId="0" xfId="15" applyFont="1">
      <alignment/>
      <protection/>
    </xf>
    <xf numFmtId="49" fontId="32" fillId="0" borderId="0" xfId="15" applyNumberFormat="1" applyFont="1" applyBorder="1" applyAlignment="1" quotePrefix="1">
      <alignment horizontal="distributed"/>
      <protection/>
    </xf>
    <xf numFmtId="49" fontId="12" fillId="0" borderId="7" xfId="15" applyNumberFormat="1" applyFont="1" applyBorder="1" applyAlignment="1" quotePrefix="1">
      <alignment horizontal="distributed"/>
      <protection/>
    </xf>
    <xf numFmtId="180" fontId="16" fillId="0" borderId="8" xfId="15" applyNumberFormat="1" applyFont="1" applyBorder="1">
      <alignment/>
      <protection/>
    </xf>
    <xf numFmtId="49" fontId="21" fillId="0" borderId="0" xfId="15" applyNumberFormat="1" applyFont="1" applyBorder="1" applyAlignment="1" quotePrefix="1">
      <alignment horizontal="left"/>
      <protection/>
    </xf>
    <xf numFmtId="180" fontId="13" fillId="0" borderId="0" xfId="15" applyNumberFormat="1" applyFont="1" applyBorder="1">
      <alignment/>
      <protection/>
    </xf>
    <xf numFmtId="178" fontId="13" fillId="0" borderId="7" xfId="15" applyNumberFormat="1" applyFont="1" applyBorder="1" applyProtection="1">
      <alignment/>
      <protection locked="0"/>
    </xf>
    <xf numFmtId="49" fontId="12" fillId="0" borderId="1" xfId="15" applyNumberFormat="1" applyFont="1" applyBorder="1" applyAlignment="1" quotePrefix="1">
      <alignment horizontal="left" vertical="center"/>
      <protection/>
    </xf>
    <xf numFmtId="0" fontId="34" fillId="0" borderId="1" xfId="15" applyFont="1" applyBorder="1" applyAlignment="1">
      <alignment vertical="center"/>
      <protection/>
    </xf>
    <xf numFmtId="49" fontId="32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8" fontId="13" fillId="0" borderId="9" xfId="15" applyNumberFormat="1" applyFont="1" applyBorder="1" applyAlignment="1" applyProtection="1">
      <alignment vertical="center"/>
      <protection/>
    </xf>
    <xf numFmtId="179" fontId="13" fillId="0" borderId="9" xfId="15" applyNumberFormat="1" applyFont="1" applyBorder="1" applyAlignment="1" applyProtection="1">
      <alignment vertical="center"/>
      <protection/>
    </xf>
    <xf numFmtId="180" fontId="13" fillId="0" borderId="1" xfId="15" applyNumberFormat="1" applyFont="1" applyBorder="1" applyAlignment="1">
      <alignment vertical="center"/>
      <protection/>
    </xf>
    <xf numFmtId="0" fontId="34" fillId="0" borderId="0" xfId="15" applyFont="1" applyAlignment="1">
      <alignment vertical="center"/>
      <protection/>
    </xf>
    <xf numFmtId="0" fontId="21" fillId="0" borderId="0" xfId="15" applyFont="1">
      <alignment/>
      <protection/>
    </xf>
    <xf numFmtId="0" fontId="27" fillId="0" borderId="0" xfId="15" applyFont="1">
      <alignment/>
      <protection/>
    </xf>
    <xf numFmtId="0" fontId="36" fillId="0" borderId="0" xfId="15" applyFont="1">
      <alignment/>
      <protection/>
    </xf>
    <xf numFmtId="0" fontId="2" fillId="0" borderId="0" xfId="15" applyFont="1" applyBorder="1">
      <alignment/>
      <protection/>
    </xf>
    <xf numFmtId="0" fontId="37" fillId="0" borderId="0" xfId="15" applyFont="1">
      <alignment/>
      <protection/>
    </xf>
  </cellXfs>
  <cellStyles count="9">
    <cellStyle name="Normal" xfId="0"/>
    <cellStyle name="一般_01(1)" xfId="15"/>
    <cellStyle name="一般_02(1)" xfId="16"/>
    <cellStyle name="Comma" xfId="17"/>
    <cellStyle name="Comma [0]" xfId="18"/>
    <cellStyle name="千分位[0]_02(1)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3" sqref="E13"/>
    </sheetView>
  </sheetViews>
  <sheetFormatPr defaultColWidth="9.00390625" defaultRowHeight="13.5" customHeight="1"/>
  <cols>
    <col min="1" max="1" width="4.125" style="160" customWidth="1"/>
    <col min="2" max="2" width="2.625" style="157" customWidth="1"/>
    <col min="3" max="3" width="19.625" style="158" customWidth="1"/>
    <col min="4" max="4" width="2.00390625" style="156" customWidth="1"/>
    <col min="5" max="6" width="18.625" style="134" customWidth="1"/>
    <col min="7" max="7" width="17.50390625" style="134" customWidth="1"/>
    <col min="8" max="8" width="7.625" style="159" customWidth="1"/>
    <col min="9" max="16384" width="9.00390625" style="134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27680813826.94</v>
      </c>
      <c r="F5" s="124">
        <f>SUM(F6:F16)</f>
        <v>32476528000</v>
      </c>
      <c r="G5" s="125">
        <f>SUM(G6:G16)</f>
        <v>-4795714173.060001</v>
      </c>
      <c r="H5" s="126">
        <f aca="true" t="shared" si="0" ref="H5:H28">IF(F5=0,0,(G5/F5)*100)</f>
        <v>-14.76670835336832</v>
      </c>
    </row>
    <row r="6" spans="1:8" ht="14.25" customHeight="1">
      <c r="A6" s="127"/>
      <c r="B6" s="128" t="s">
        <v>110</v>
      </c>
      <c r="C6" s="129"/>
      <c r="D6" s="130"/>
      <c r="E6" s="131">
        <v>27680813826.94</v>
      </c>
      <c r="F6" s="131">
        <v>32476528000</v>
      </c>
      <c r="G6" s="132">
        <f aca="true" t="shared" si="1" ref="G6:G16">E6-F6</f>
        <v>-4795714173.060001</v>
      </c>
      <c r="H6" s="133">
        <f t="shared" si="0"/>
        <v>-14.76670835336832</v>
      </c>
    </row>
    <row r="7" spans="1:8" ht="14.25" customHeight="1">
      <c r="A7" s="127"/>
      <c r="B7" s="128" t="s">
        <v>111</v>
      </c>
      <c r="C7" s="129"/>
      <c r="D7" s="130"/>
      <c r="E7" s="131"/>
      <c r="F7" s="131"/>
      <c r="G7" s="132">
        <f t="shared" si="1"/>
        <v>0</v>
      </c>
      <c r="H7" s="133">
        <f t="shared" si="0"/>
        <v>0</v>
      </c>
    </row>
    <row r="8" spans="1:8" ht="14.25" customHeight="1">
      <c r="A8" s="127"/>
      <c r="B8" s="128" t="s">
        <v>112</v>
      </c>
      <c r="C8" s="129"/>
      <c r="D8" s="130"/>
      <c r="E8" s="131"/>
      <c r="F8" s="131"/>
      <c r="G8" s="132">
        <f t="shared" si="1"/>
        <v>0</v>
      </c>
      <c r="H8" s="133">
        <f t="shared" si="0"/>
        <v>0</v>
      </c>
    </row>
    <row r="9" spans="1:8" ht="14.25" customHeight="1">
      <c r="A9" s="127"/>
      <c r="B9" s="128" t="s">
        <v>113</v>
      </c>
      <c r="C9" s="129"/>
      <c r="D9" s="130"/>
      <c r="E9" s="131"/>
      <c r="F9" s="131"/>
      <c r="G9" s="132">
        <f t="shared" si="1"/>
        <v>0</v>
      </c>
      <c r="H9" s="133">
        <f t="shared" si="0"/>
        <v>0</v>
      </c>
    </row>
    <row r="10" spans="1:8" ht="14.25" customHeight="1">
      <c r="A10" s="127"/>
      <c r="B10" s="128" t="s">
        <v>114</v>
      </c>
      <c r="C10" s="129"/>
      <c r="D10" s="130"/>
      <c r="E10" s="131"/>
      <c r="F10" s="131"/>
      <c r="G10" s="132">
        <f t="shared" si="1"/>
        <v>0</v>
      </c>
      <c r="H10" s="133">
        <f t="shared" si="0"/>
        <v>0</v>
      </c>
    </row>
    <row r="11" spans="1:8" ht="14.25" customHeight="1">
      <c r="A11" s="127"/>
      <c r="B11" s="128" t="s">
        <v>115</v>
      </c>
      <c r="C11" s="129"/>
      <c r="D11" s="130"/>
      <c r="E11" s="131"/>
      <c r="F11" s="131"/>
      <c r="G11" s="132">
        <f t="shared" si="1"/>
        <v>0</v>
      </c>
      <c r="H11" s="133">
        <f t="shared" si="0"/>
        <v>0</v>
      </c>
    </row>
    <row r="12" spans="1:8" ht="14.25" customHeight="1">
      <c r="A12" s="127"/>
      <c r="B12" s="128" t="s">
        <v>116</v>
      </c>
      <c r="C12" s="129"/>
      <c r="D12" s="130"/>
      <c r="E12" s="131"/>
      <c r="F12" s="131"/>
      <c r="G12" s="132">
        <f t="shared" si="1"/>
        <v>0</v>
      </c>
      <c r="H12" s="133">
        <f t="shared" si="0"/>
        <v>0</v>
      </c>
    </row>
    <row r="13" spans="1:8" ht="14.25" customHeight="1">
      <c r="A13" s="127"/>
      <c r="B13" s="128" t="s">
        <v>117</v>
      </c>
      <c r="C13" s="129"/>
      <c r="D13" s="130"/>
      <c r="E13" s="131"/>
      <c r="F13" s="131"/>
      <c r="G13" s="132">
        <f t="shared" si="1"/>
        <v>0</v>
      </c>
      <c r="H13" s="133">
        <f t="shared" si="0"/>
        <v>0</v>
      </c>
    </row>
    <row r="14" spans="1:8" ht="14.25" customHeight="1">
      <c r="A14" s="127"/>
      <c r="B14" s="128" t="s">
        <v>118</v>
      </c>
      <c r="C14" s="129"/>
      <c r="D14" s="130"/>
      <c r="E14" s="131"/>
      <c r="F14" s="131"/>
      <c r="G14" s="132">
        <f t="shared" si="1"/>
        <v>0</v>
      </c>
      <c r="H14" s="133">
        <f t="shared" si="0"/>
        <v>0</v>
      </c>
    </row>
    <row r="15" spans="1:8" ht="14.25" customHeight="1">
      <c r="A15" s="127"/>
      <c r="B15" s="128" t="s">
        <v>119</v>
      </c>
      <c r="C15" s="129"/>
      <c r="D15" s="130"/>
      <c r="E15" s="131"/>
      <c r="F15" s="131"/>
      <c r="G15" s="132">
        <f t="shared" si="1"/>
        <v>0</v>
      </c>
      <c r="H15" s="133">
        <f t="shared" si="0"/>
        <v>0</v>
      </c>
    </row>
    <row r="16" spans="1:8" ht="14.25" customHeight="1">
      <c r="A16" s="127"/>
      <c r="B16" s="128" t="s">
        <v>120</v>
      </c>
      <c r="C16" s="129"/>
      <c r="D16" s="130"/>
      <c r="E16" s="131"/>
      <c r="F16" s="131"/>
      <c r="G16" s="132">
        <f t="shared" si="1"/>
        <v>0</v>
      </c>
      <c r="H16" s="133">
        <f t="shared" si="0"/>
        <v>0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21303918513.21</v>
      </c>
      <c r="F17" s="124">
        <f>SUM(F18:F28)</f>
        <v>25418657000</v>
      </c>
      <c r="G17" s="125">
        <f>SUM(G18:G28)</f>
        <v>-4114738486.790001</v>
      </c>
      <c r="H17" s="135">
        <f t="shared" si="0"/>
        <v>-16.187867387289582</v>
      </c>
    </row>
    <row r="18" spans="1:8" ht="14.25" customHeight="1">
      <c r="A18" s="127"/>
      <c r="B18" s="128" t="s">
        <v>122</v>
      </c>
      <c r="C18" s="129"/>
      <c r="D18" s="130"/>
      <c r="E18" s="131">
        <v>21303918513.21</v>
      </c>
      <c r="F18" s="131">
        <v>25418657000</v>
      </c>
      <c r="G18" s="132">
        <f aca="true" t="shared" si="2" ref="G18:G28">E18-F18</f>
        <v>-4114738486.790001</v>
      </c>
      <c r="H18" s="133">
        <f t="shared" si="0"/>
        <v>-16.187867387289582</v>
      </c>
    </row>
    <row r="19" spans="1:8" ht="14.25" customHeight="1">
      <c r="A19" s="127"/>
      <c r="B19" s="128" t="s">
        <v>123</v>
      </c>
      <c r="C19" s="129"/>
      <c r="D19" s="130"/>
      <c r="E19" s="131"/>
      <c r="F19" s="131"/>
      <c r="G19" s="132">
        <f t="shared" si="2"/>
        <v>0</v>
      </c>
      <c r="H19" s="133">
        <f t="shared" si="0"/>
        <v>0</v>
      </c>
    </row>
    <row r="20" spans="1:8" ht="14.25" customHeight="1">
      <c r="A20" s="127"/>
      <c r="B20" s="128" t="s">
        <v>124</v>
      </c>
      <c r="C20" s="129"/>
      <c r="D20" s="130"/>
      <c r="E20" s="131"/>
      <c r="F20" s="131"/>
      <c r="G20" s="132">
        <f t="shared" si="2"/>
        <v>0</v>
      </c>
      <c r="H20" s="133">
        <f t="shared" si="0"/>
        <v>0</v>
      </c>
    </row>
    <row r="21" spans="1:8" ht="14.25" customHeight="1">
      <c r="A21" s="127"/>
      <c r="B21" s="128" t="s">
        <v>125</v>
      </c>
      <c r="C21" s="129"/>
      <c r="D21" s="130"/>
      <c r="E21" s="131"/>
      <c r="F21" s="131"/>
      <c r="G21" s="132">
        <f t="shared" si="2"/>
        <v>0</v>
      </c>
      <c r="H21" s="133">
        <f t="shared" si="0"/>
        <v>0</v>
      </c>
    </row>
    <row r="22" spans="1:8" ht="14.25" customHeight="1">
      <c r="A22" s="127"/>
      <c r="B22" s="128" t="s">
        <v>126</v>
      </c>
      <c r="C22" s="129"/>
      <c r="D22" s="130"/>
      <c r="E22" s="131"/>
      <c r="F22" s="131"/>
      <c r="G22" s="132">
        <f t="shared" si="2"/>
        <v>0</v>
      </c>
      <c r="H22" s="133">
        <f t="shared" si="0"/>
        <v>0</v>
      </c>
    </row>
    <row r="23" spans="1:8" ht="14.25" customHeight="1">
      <c r="A23" s="127"/>
      <c r="B23" s="128" t="s">
        <v>127</v>
      </c>
      <c r="C23" s="129"/>
      <c r="D23" s="130"/>
      <c r="E23" s="131"/>
      <c r="F23" s="131"/>
      <c r="G23" s="132">
        <f t="shared" si="2"/>
        <v>0</v>
      </c>
      <c r="H23" s="133">
        <f t="shared" si="0"/>
        <v>0</v>
      </c>
    </row>
    <row r="24" spans="1:8" ht="14.25" customHeight="1">
      <c r="A24" s="127"/>
      <c r="B24" s="128" t="s">
        <v>128</v>
      </c>
      <c r="C24" s="129"/>
      <c r="D24" s="130"/>
      <c r="E24" s="131"/>
      <c r="F24" s="131"/>
      <c r="G24" s="132">
        <f t="shared" si="2"/>
        <v>0</v>
      </c>
      <c r="H24" s="133">
        <f t="shared" si="0"/>
        <v>0</v>
      </c>
    </row>
    <row r="25" spans="1:8" ht="14.25" customHeight="1">
      <c r="A25" s="127"/>
      <c r="B25" s="128" t="s">
        <v>129</v>
      </c>
      <c r="C25" s="129"/>
      <c r="D25" s="130"/>
      <c r="E25" s="131"/>
      <c r="F25" s="131"/>
      <c r="G25" s="132">
        <f t="shared" si="2"/>
        <v>0</v>
      </c>
      <c r="H25" s="133">
        <f t="shared" si="0"/>
        <v>0</v>
      </c>
    </row>
    <row r="26" spans="1:8" ht="14.25" customHeight="1">
      <c r="A26" s="127"/>
      <c r="B26" s="136" t="s">
        <v>130</v>
      </c>
      <c r="C26" s="129"/>
      <c r="D26" s="130"/>
      <c r="E26" s="131"/>
      <c r="F26" s="131"/>
      <c r="G26" s="132">
        <f t="shared" si="2"/>
        <v>0</v>
      </c>
      <c r="H26" s="133">
        <f t="shared" si="0"/>
        <v>0</v>
      </c>
    </row>
    <row r="27" spans="1:8" ht="14.25" customHeight="1">
      <c r="A27" s="127"/>
      <c r="B27" s="136" t="s">
        <v>131</v>
      </c>
      <c r="C27" s="129"/>
      <c r="D27" s="130"/>
      <c r="E27" s="131"/>
      <c r="F27" s="131"/>
      <c r="G27" s="132">
        <f t="shared" si="2"/>
        <v>0</v>
      </c>
      <c r="H27" s="133">
        <f t="shared" si="0"/>
        <v>0</v>
      </c>
    </row>
    <row r="28" spans="1:8" ht="14.25" customHeight="1">
      <c r="A28" s="127"/>
      <c r="B28" s="128" t="s">
        <v>132</v>
      </c>
      <c r="C28" s="129"/>
      <c r="D28" s="130"/>
      <c r="E28" s="131"/>
      <c r="F28" s="131"/>
      <c r="G28" s="132">
        <f t="shared" si="2"/>
        <v>0</v>
      </c>
      <c r="H28" s="133">
        <f t="shared" si="0"/>
        <v>0</v>
      </c>
    </row>
    <row r="29" spans="1:8" ht="2.25" customHeight="1">
      <c r="A29" s="127"/>
      <c r="B29" s="137"/>
      <c r="C29" s="138"/>
      <c r="D29" s="130"/>
      <c r="E29" s="139"/>
      <c r="F29" s="139"/>
      <c r="G29" s="132"/>
      <c r="H29" s="133"/>
    </row>
    <row r="30" spans="1:8" s="121" customFormat="1" ht="18.75" customHeight="1">
      <c r="A30" s="120" t="s">
        <v>133</v>
      </c>
      <c r="B30" s="140"/>
      <c r="C30" s="122"/>
      <c r="D30" s="123"/>
      <c r="E30" s="124">
        <f>E5-E17</f>
        <v>6376895313.73</v>
      </c>
      <c r="F30" s="124">
        <f>F5-F17</f>
        <v>7057871000</v>
      </c>
      <c r="G30" s="125">
        <f>G5-G17</f>
        <v>-680975686.2700005</v>
      </c>
      <c r="H30" s="135">
        <f aca="true" t="shared" si="3" ref="H30:H35">IF(F30=0,0,(G30/F30)*100)</f>
        <v>-9.648457534432133</v>
      </c>
    </row>
    <row r="31" spans="1:8" s="121" customFormat="1" ht="18.75" customHeight="1">
      <c r="A31" s="120" t="s">
        <v>134</v>
      </c>
      <c r="B31" s="141"/>
      <c r="C31" s="122"/>
      <c r="D31" s="123"/>
      <c r="E31" s="124">
        <f>SUM(E32:E35)</f>
        <v>2901120562.43</v>
      </c>
      <c r="F31" s="124">
        <f>SUM(F32:F35)</f>
        <v>3488676000</v>
      </c>
      <c r="G31" s="125">
        <f>SUM(G32:G35)</f>
        <v>-587555437.5700002</v>
      </c>
      <c r="H31" s="135">
        <f t="shared" si="3"/>
        <v>-16.841788620382065</v>
      </c>
    </row>
    <row r="32" spans="1:8" ht="14.25" customHeight="1">
      <c r="A32" s="127"/>
      <c r="B32" s="128" t="s">
        <v>135</v>
      </c>
      <c r="C32" s="129"/>
      <c r="D32" s="130"/>
      <c r="E32" s="131">
        <v>2435674741.49</v>
      </c>
      <c r="F32" s="131">
        <v>2884980000</v>
      </c>
      <c r="G32" s="132">
        <f>E32-F32</f>
        <v>-449305258.5100002</v>
      </c>
      <c r="H32" s="133">
        <f t="shared" si="3"/>
        <v>-15.573947081435582</v>
      </c>
    </row>
    <row r="33" spans="1:8" ht="14.25" customHeight="1">
      <c r="A33" s="127"/>
      <c r="B33" s="128" t="s">
        <v>136</v>
      </c>
      <c r="C33" s="129"/>
      <c r="D33" s="130"/>
      <c r="E33" s="131"/>
      <c r="F33" s="131"/>
      <c r="G33" s="132">
        <f>E33-F33</f>
        <v>0</v>
      </c>
      <c r="H33" s="133">
        <f t="shared" si="3"/>
        <v>0</v>
      </c>
    </row>
    <row r="34" spans="1:8" ht="14.25" customHeight="1">
      <c r="A34" s="127"/>
      <c r="B34" s="128" t="s">
        <v>137</v>
      </c>
      <c r="C34" s="129"/>
      <c r="D34" s="130"/>
      <c r="E34" s="131">
        <v>365541751.98</v>
      </c>
      <c r="F34" s="131">
        <v>459792000</v>
      </c>
      <c r="G34" s="132">
        <f>E34-F34</f>
        <v>-94250248.01999998</v>
      </c>
      <c r="H34" s="133">
        <f t="shared" si="3"/>
        <v>-20.49845321797682</v>
      </c>
    </row>
    <row r="35" spans="1:8" ht="14.25" customHeight="1">
      <c r="A35" s="127"/>
      <c r="B35" s="128" t="s">
        <v>138</v>
      </c>
      <c r="C35" s="129"/>
      <c r="D35" s="130"/>
      <c r="E35" s="131">
        <v>99904068.96</v>
      </c>
      <c r="F35" s="131">
        <v>143904000</v>
      </c>
      <c r="G35" s="132">
        <f>E35-F35</f>
        <v>-43999931.04000001</v>
      </c>
      <c r="H35" s="133">
        <f t="shared" si="3"/>
        <v>-30.57589159439627</v>
      </c>
    </row>
    <row r="36" spans="1:8" ht="1.5" customHeight="1">
      <c r="A36" s="127"/>
      <c r="B36" s="137"/>
      <c r="C36" s="138"/>
      <c r="D36" s="130"/>
      <c r="E36" s="139"/>
      <c r="F36" s="139"/>
      <c r="G36" s="132"/>
      <c r="H36" s="133"/>
    </row>
    <row r="37" spans="1:8" s="121" customFormat="1" ht="18.75" customHeight="1">
      <c r="A37" s="120" t="s">
        <v>139</v>
      </c>
      <c r="C37" s="142"/>
      <c r="D37" s="123"/>
      <c r="E37" s="124">
        <f>E30-E31</f>
        <v>3475774751.2999997</v>
      </c>
      <c r="F37" s="124">
        <f>F30-F31</f>
        <v>3569195000</v>
      </c>
      <c r="G37" s="125">
        <f>G30-G31</f>
        <v>-93420248.70000029</v>
      </c>
      <c r="H37" s="135">
        <f>IF(F37=0,0,(G37/F37)*100)</f>
        <v>-2.617403887991558</v>
      </c>
    </row>
    <row r="38" spans="1:8" s="121" customFormat="1" ht="18.75" customHeight="1">
      <c r="A38" s="120" t="s">
        <v>140</v>
      </c>
      <c r="B38" s="141"/>
      <c r="C38" s="122"/>
      <c r="D38" s="123"/>
      <c r="E38" s="124">
        <f>SUM(E39:E40)</f>
        <v>963879742.8499999</v>
      </c>
      <c r="F38" s="124">
        <f>SUM(F39:F40)</f>
        <v>363744000</v>
      </c>
      <c r="G38" s="125">
        <f>SUM(G39:G40)</f>
        <v>600135742.8499999</v>
      </c>
      <c r="H38" s="135">
        <f>IF(F38=0,0,(G38/F38)*100)</f>
        <v>164.98849268991376</v>
      </c>
    </row>
    <row r="39" spans="1:8" ht="14.25" customHeight="1">
      <c r="A39" s="127"/>
      <c r="B39" s="128" t="s">
        <v>141</v>
      </c>
      <c r="C39" s="129"/>
      <c r="D39" s="130"/>
      <c r="E39" s="131">
        <v>247337324.2</v>
      </c>
      <c r="F39" s="131">
        <v>196170000</v>
      </c>
      <c r="G39" s="132">
        <f>E39-F39</f>
        <v>51167324.19999999</v>
      </c>
      <c r="H39" s="133">
        <f>IF(F39=0,0,(G39/F39)*100)</f>
        <v>26.083154508844363</v>
      </c>
    </row>
    <row r="40" spans="1:8" ht="14.25" customHeight="1">
      <c r="A40" s="127"/>
      <c r="B40" s="128" t="s">
        <v>142</v>
      </c>
      <c r="C40" s="129"/>
      <c r="D40" s="130"/>
      <c r="E40" s="131">
        <v>716542418.65</v>
      </c>
      <c r="F40" s="131">
        <v>167574000</v>
      </c>
      <c r="G40" s="132">
        <f>E40-F40</f>
        <v>548968418.65</v>
      </c>
      <c r="H40" s="133">
        <f>IF(F40=0,0,(G40/F40)*100)</f>
        <v>327.5976098022366</v>
      </c>
    </row>
    <row r="41" spans="1:8" ht="2.25" customHeight="1">
      <c r="A41" s="127"/>
      <c r="B41" s="128"/>
      <c r="C41" s="129"/>
      <c r="D41" s="130"/>
      <c r="E41" s="139"/>
      <c r="F41" s="139"/>
      <c r="G41" s="132"/>
      <c r="H41" s="133"/>
    </row>
    <row r="42" spans="1:8" s="121" customFormat="1" ht="18.75" customHeight="1">
      <c r="A42" s="120" t="s">
        <v>143</v>
      </c>
      <c r="B42" s="141"/>
      <c r="C42" s="122"/>
      <c r="D42" s="143"/>
      <c r="E42" s="124">
        <f>SUM(E43:E44)</f>
        <v>212981810.02</v>
      </c>
      <c r="F42" s="124">
        <f>SUM(F43:F44)</f>
        <v>193362000</v>
      </c>
      <c r="G42" s="125">
        <f>SUM(G43:G44)</f>
        <v>19619810.020000003</v>
      </c>
      <c r="H42" s="135">
        <f>IF(F42=0,0,(G42/F42)*100)</f>
        <v>10.146673089852195</v>
      </c>
    </row>
    <row r="43" spans="1:8" ht="14.25" customHeight="1">
      <c r="A43" s="127"/>
      <c r="B43" s="128" t="s">
        <v>144</v>
      </c>
      <c r="C43" s="129"/>
      <c r="D43" s="130"/>
      <c r="E43" s="131">
        <v>634811.68</v>
      </c>
      <c r="F43" s="131">
        <v>4170000</v>
      </c>
      <c r="G43" s="132">
        <f>E43-F43</f>
        <v>-3535188.32</v>
      </c>
      <c r="H43" s="144">
        <f>IF(F43=0,0,(G43/F43)*100)</f>
        <v>-84.77669832134292</v>
      </c>
    </row>
    <row r="44" spans="1:8" ht="14.25" customHeight="1">
      <c r="A44" s="127"/>
      <c r="B44" s="128" t="s">
        <v>145</v>
      </c>
      <c r="C44" s="129"/>
      <c r="D44" s="130"/>
      <c r="E44" s="131">
        <v>212346998.34</v>
      </c>
      <c r="F44" s="131">
        <v>189192000</v>
      </c>
      <c r="G44" s="132">
        <f>E44-F44</f>
        <v>23154998.340000004</v>
      </c>
      <c r="H44" s="144">
        <f>IF(F44=0,0,(G44/F44)*100)</f>
        <v>12.238888716224789</v>
      </c>
    </row>
    <row r="45" spans="1:8" ht="1.5" customHeight="1">
      <c r="A45" s="127"/>
      <c r="B45" s="145"/>
      <c r="C45" s="137"/>
      <c r="D45" s="130"/>
      <c r="E45" s="139"/>
      <c r="F45" s="139"/>
      <c r="G45" s="132">
        <f>E45-F45</f>
        <v>0</v>
      </c>
      <c r="H45" s="144"/>
    </row>
    <row r="46" spans="1:8" s="121" customFormat="1" ht="18.75" customHeight="1">
      <c r="A46" s="120" t="s">
        <v>146</v>
      </c>
      <c r="C46" s="142"/>
      <c r="D46" s="123"/>
      <c r="E46" s="124">
        <f>E38-E42</f>
        <v>750897932.8299999</v>
      </c>
      <c r="F46" s="124">
        <f>F38-F42</f>
        <v>170382000</v>
      </c>
      <c r="G46" s="125">
        <f>G38-G42</f>
        <v>580515932.8299999</v>
      </c>
      <c r="H46" s="135">
        <f aca="true" t="shared" si="4" ref="H46:H51">IF(F46=0,0,(G46/F46)*100)</f>
        <v>340.71435528987803</v>
      </c>
    </row>
    <row r="47" spans="1:8" s="121" customFormat="1" ht="18.75" customHeight="1">
      <c r="A47" s="120" t="s">
        <v>147</v>
      </c>
      <c r="C47" s="142"/>
      <c r="D47" s="123"/>
      <c r="E47" s="124">
        <f>E37+E46</f>
        <v>4226672684.1299996</v>
      </c>
      <c r="F47" s="124">
        <f>F37+F46</f>
        <v>3739577000</v>
      </c>
      <c r="G47" s="125">
        <f>G37+G46</f>
        <v>487095684.12999964</v>
      </c>
      <c r="H47" s="146">
        <f t="shared" si="4"/>
        <v>13.02542196965057</v>
      </c>
    </row>
    <row r="48" spans="1:8" s="121" customFormat="1" ht="18.75" customHeight="1">
      <c r="A48" s="120" t="s">
        <v>148</v>
      </c>
      <c r="C48" s="142"/>
      <c r="D48" s="123"/>
      <c r="E48" s="147">
        <v>1056669000</v>
      </c>
      <c r="F48" s="147">
        <v>894664000</v>
      </c>
      <c r="G48" s="125">
        <f>E48-F48</f>
        <v>162005000</v>
      </c>
      <c r="H48" s="146">
        <f t="shared" si="4"/>
        <v>18.107915373816315</v>
      </c>
    </row>
    <row r="49" spans="1:8" s="121" customFormat="1" ht="18.75" customHeight="1">
      <c r="A49" s="120" t="s">
        <v>149</v>
      </c>
      <c r="C49" s="142"/>
      <c r="D49" s="123"/>
      <c r="E49" s="147"/>
      <c r="F49" s="147"/>
      <c r="G49" s="125">
        <f>E49-F49</f>
        <v>0</v>
      </c>
      <c r="H49" s="146">
        <f t="shared" si="4"/>
        <v>0</v>
      </c>
    </row>
    <row r="50" spans="1:8" s="121" customFormat="1" ht="18.75" customHeight="1">
      <c r="A50" s="120" t="s">
        <v>150</v>
      </c>
      <c r="C50" s="142"/>
      <c r="D50" s="123"/>
      <c r="E50" s="147">
        <v>127769111</v>
      </c>
      <c r="F50" s="147"/>
      <c r="G50" s="125">
        <f>E50-F50</f>
        <v>127769111</v>
      </c>
      <c r="H50" s="146">
        <f t="shared" si="4"/>
        <v>0</v>
      </c>
    </row>
    <row r="51" spans="1:8" s="155" customFormat="1" ht="22.5" customHeight="1">
      <c r="A51" s="148" t="s">
        <v>151</v>
      </c>
      <c r="B51" s="149"/>
      <c r="C51" s="150"/>
      <c r="D51" s="151"/>
      <c r="E51" s="152">
        <f>E47-E48+E49+E50</f>
        <v>3297772795.1299996</v>
      </c>
      <c r="F51" s="152">
        <f>F47-F48+F49+F50</f>
        <v>2844913000</v>
      </c>
      <c r="G51" s="153">
        <f>E51-F51</f>
        <v>452859795.12999964</v>
      </c>
      <c r="H51" s="154">
        <f t="shared" si="4"/>
        <v>15.918230017227227</v>
      </c>
    </row>
    <row r="52" ht="13.5" customHeight="1">
      <c r="A52" s="156"/>
    </row>
    <row r="53" ht="13.5" customHeight="1">
      <c r="A53" s="156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7" sqref="E17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98799949464.6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23561253949.26</v>
      </c>
      <c r="L6" s="30">
        <f aca="true" t="shared" si="0" ref="L6:L16">IF(K$57&gt;0,(K6/K$57)*100,0)</f>
        <v>23.84743522333682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50352320502.1</v>
      </c>
      <c r="F7" s="28">
        <f>IF(E$6&gt;0,(E7/E$6)*100,0)+0.01</f>
        <v>50.97391321550343</v>
      </c>
      <c r="G7" s="35" t="s">
        <v>10</v>
      </c>
      <c r="H7" s="33"/>
      <c r="I7" s="33"/>
      <c r="J7" s="34"/>
      <c r="K7" s="28">
        <f>SUM(K8:K16)</f>
        <v>10623389501.78</v>
      </c>
      <c r="L7" s="30">
        <f t="shared" si="0"/>
        <v>10.75242402384665</v>
      </c>
    </row>
    <row r="8" spans="1:12" s="45" customFormat="1" ht="13.5" customHeight="1">
      <c r="A8" s="7"/>
      <c r="B8" s="37" t="s">
        <v>11</v>
      </c>
      <c r="C8" s="38"/>
      <c r="D8" s="39"/>
      <c r="E8" s="40">
        <v>990248641.14</v>
      </c>
      <c r="F8" s="41">
        <f aca="true" t="shared" si="1" ref="F8:F26">IF(E$6&gt;0,(E8/E$6)*100,0)</f>
        <v>1.0022764652271465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35772443722</v>
      </c>
      <c r="F11" s="41">
        <f>IF(E$6&gt;0,(E11/E$6)*100,0)+0.01</f>
        <v>36.21694536368893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1213700113.53</v>
      </c>
      <c r="F12" s="41">
        <f t="shared" si="1"/>
        <v>1.2284420387936212</v>
      </c>
      <c r="G12" s="47"/>
      <c r="H12" s="37" t="s">
        <v>20</v>
      </c>
      <c r="I12" s="38"/>
      <c r="J12" s="39"/>
      <c r="K12" s="40">
        <v>10263746305.09</v>
      </c>
      <c r="L12" s="44">
        <f t="shared" si="0"/>
        <v>10.38841250497552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11045823666.53</v>
      </c>
      <c r="F14" s="41">
        <f t="shared" si="1"/>
        <v>11.179989186621716</v>
      </c>
      <c r="G14" s="47"/>
      <c r="H14" s="37" t="s">
        <v>24</v>
      </c>
      <c r="I14" s="38"/>
      <c r="J14" s="39"/>
      <c r="K14" s="40">
        <v>359643196.69</v>
      </c>
      <c r="L14" s="44">
        <f t="shared" si="0"/>
        <v>0.36401151887113065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1272982164.9</v>
      </c>
      <c r="F15" s="41">
        <f t="shared" si="1"/>
        <v>1.2884441457696385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54328978</v>
      </c>
      <c r="F16" s="41">
        <f t="shared" si="1"/>
        <v>0.05498887225591756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>
        <v>2793216</v>
      </c>
      <c r="F17" s="41">
        <f t="shared" si="1"/>
        <v>0.0028271431464656858</v>
      </c>
      <c r="G17" s="35" t="s">
        <v>30</v>
      </c>
      <c r="H17" s="32"/>
      <c r="I17" s="32"/>
      <c r="J17" s="34"/>
      <c r="K17" s="28">
        <f>SUM(K18:K23)</f>
        <v>0</v>
      </c>
      <c r="L17" s="30"/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/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>IF(K$57&gt;0,(K19/K$57)*100,0)</f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>IF(K$57&gt;0,(K20/K$57)*100,0)</f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>IF(K$57&gt;0,(K21/K$57)*100,0)</f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>IF(K$57&gt;0,(K22/K$57)*100,0)</f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>IF(K$57&gt;0,(K23/K$57)*100,0)</f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aca="true" t="shared" si="2" ref="L24:L35">IF(K$57&gt;0,(K24/K$57)*100,0)</f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2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2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0</v>
      </c>
      <c r="F27" s="28">
        <f>IF(E$6&gt;0,(E27/E$6)*100,0)</f>
        <v>0</v>
      </c>
      <c r="G27" s="35" t="s">
        <v>50</v>
      </c>
      <c r="H27" s="32"/>
      <c r="I27" s="32"/>
      <c r="J27" s="34"/>
      <c r="K27" s="28">
        <f>K28+K29</f>
        <v>12494094850</v>
      </c>
      <c r="L27" s="30">
        <f t="shared" si="2"/>
        <v>12.645851458129167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>IF(E$6&gt;0,(E28/E$6)*100,0)</f>
        <v>0</v>
      </c>
      <c r="G28" s="53"/>
      <c r="H28" s="37" t="s">
        <v>52</v>
      </c>
      <c r="I28" s="38"/>
      <c r="J28" s="34"/>
      <c r="K28" s="40">
        <v>12494094850</v>
      </c>
      <c r="L28" s="44">
        <f t="shared" si="2"/>
        <v>12.645851458129167</v>
      </c>
    </row>
    <row r="29" spans="2:12" s="36" customFormat="1" ht="13.5" customHeight="1">
      <c r="B29" s="37" t="s">
        <v>53</v>
      </c>
      <c r="C29" s="37"/>
      <c r="D29" s="34"/>
      <c r="E29" s="40"/>
      <c r="F29" s="41">
        <f>IF(E$6&gt;0,(E29/E$6)*100,0)</f>
        <v>0</v>
      </c>
      <c r="G29" s="47"/>
      <c r="H29" s="37" t="s">
        <v>54</v>
      </c>
      <c r="I29" s="38"/>
      <c r="J29" s="39"/>
      <c r="K29" s="40"/>
      <c r="L29" s="44">
        <f t="shared" si="2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>IF(E$6&gt;0,(E30/E$6)*100,0)</f>
        <v>0</v>
      </c>
      <c r="G30" s="35" t="s">
        <v>56</v>
      </c>
      <c r="H30" s="32"/>
      <c r="I30" s="32"/>
      <c r="J30" s="34"/>
      <c r="K30" s="28">
        <f>SUM(K31:K35)</f>
        <v>443769597.48</v>
      </c>
      <c r="L30" s="30">
        <f t="shared" si="2"/>
        <v>0.44915974136100395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46564828192</v>
      </c>
      <c r="F31" s="28">
        <f aca="true" t="shared" si="3" ref="F31:F42">IF(E$6&gt;0,(E31/E$6)*100,0)</f>
        <v>47.13041701370927</v>
      </c>
      <c r="G31" s="47"/>
      <c r="H31" s="37" t="s">
        <v>58</v>
      </c>
      <c r="I31" s="38"/>
      <c r="J31" s="39"/>
      <c r="K31" s="40"/>
      <c r="L31" s="44">
        <f t="shared" si="2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25946226174</v>
      </c>
      <c r="F32" s="41">
        <f t="shared" si="3"/>
        <v>26.261375956772653</v>
      </c>
      <c r="G32" s="47"/>
      <c r="H32" s="37" t="s">
        <v>60</v>
      </c>
      <c r="I32" s="38"/>
      <c r="J32" s="39"/>
      <c r="K32" s="40">
        <v>426206379.48</v>
      </c>
      <c r="L32" s="44">
        <f t="shared" si="2"/>
        <v>0.4313831958311979</v>
      </c>
    </row>
    <row r="33" spans="2:12" s="36" customFormat="1" ht="13.5" customHeight="1">
      <c r="B33" s="37" t="s">
        <v>61</v>
      </c>
      <c r="C33" s="37"/>
      <c r="D33" s="34"/>
      <c r="E33" s="40">
        <v>177651033</v>
      </c>
      <c r="F33" s="41">
        <f t="shared" si="3"/>
        <v>0.1798088298250115</v>
      </c>
      <c r="G33" s="47"/>
      <c r="H33" s="37" t="s">
        <v>62</v>
      </c>
      <c r="I33" s="38"/>
      <c r="J33" s="39"/>
      <c r="K33" s="40">
        <v>17563218</v>
      </c>
      <c r="L33" s="44">
        <f t="shared" si="2"/>
        <v>0.01777654552980606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11027049695</v>
      </c>
      <c r="F34" s="41">
        <f t="shared" si="3"/>
        <v>11.160987181426634</v>
      </c>
      <c r="G34" s="42"/>
      <c r="H34" s="37" t="s">
        <v>64</v>
      </c>
      <c r="I34" s="38"/>
      <c r="J34" s="39"/>
      <c r="K34" s="40"/>
      <c r="L34" s="44">
        <f t="shared" si="2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10804802024</v>
      </c>
      <c r="F35" s="41">
        <f t="shared" si="3"/>
        <v>10.936040030942888</v>
      </c>
      <c r="G35" s="42"/>
      <c r="H35" s="37" t="s">
        <v>66</v>
      </c>
      <c r="I35" s="38"/>
      <c r="J35" s="39"/>
      <c r="K35" s="40"/>
      <c r="L35" s="44">
        <f t="shared" si="2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38399347</v>
      </c>
      <c r="F36" s="41">
        <f t="shared" si="3"/>
        <v>0.03886575570947885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179070572</v>
      </c>
      <c r="F37" s="41">
        <f t="shared" si="3"/>
        <v>0.18124561092428587</v>
      </c>
      <c r="G37" s="42"/>
      <c r="H37" s="54" t="s">
        <v>69</v>
      </c>
      <c r="I37" s="55"/>
      <c r="J37" s="56"/>
      <c r="K37" s="28">
        <f>K38+K41+K43+K47+K52+K54</f>
        <v>75238695515.34001</v>
      </c>
      <c r="L37" s="30">
        <f aca="true" t="shared" si="4" ref="L37:L56">IF(K$57&gt;0,(K37/K$57)*100,0)</f>
        <v>76.15256477666318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3"/>
        <v>0</v>
      </c>
      <c r="G38" s="35" t="s">
        <v>71</v>
      </c>
      <c r="H38" s="32"/>
      <c r="I38" s="32"/>
      <c r="J38" s="34"/>
      <c r="K38" s="28">
        <f>SUM(K39:K40)</f>
        <v>35000000000</v>
      </c>
      <c r="L38" s="30">
        <f t="shared" si="4"/>
        <v>35.42511933423659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354180571</v>
      </c>
      <c r="F39" s="41">
        <f t="shared" si="3"/>
        <v>0.3584825426726587</v>
      </c>
      <c r="G39" s="48"/>
      <c r="H39" s="37" t="s">
        <v>71</v>
      </c>
      <c r="I39" s="38"/>
      <c r="J39" s="39"/>
      <c r="K39" s="40">
        <v>35000000000</v>
      </c>
      <c r="L39" s="44">
        <f t="shared" si="4"/>
        <v>35.42511933423659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3"/>
        <v>0</v>
      </c>
      <c r="G40" s="47"/>
      <c r="H40" s="37" t="s">
        <v>74</v>
      </c>
      <c r="I40" s="38"/>
      <c r="J40" s="39"/>
      <c r="K40" s="40"/>
      <c r="L40" s="44">
        <f t="shared" si="4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3"/>
        <v>0</v>
      </c>
      <c r="G41" s="35" t="s">
        <v>76</v>
      </c>
      <c r="H41" s="32"/>
      <c r="I41" s="32"/>
      <c r="J41" s="34"/>
      <c r="K41" s="28">
        <f>K42</f>
        <v>34413728287.38</v>
      </c>
      <c r="L41" s="30">
        <f t="shared" si="4"/>
        <v>34.83172660904085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-1962551224</v>
      </c>
      <c r="F42" s="41">
        <f t="shared" si="3"/>
        <v>-1.9863888945643455</v>
      </c>
      <c r="G42" s="48"/>
      <c r="H42" s="37" t="s">
        <v>76</v>
      </c>
      <c r="I42" s="37"/>
      <c r="J42" s="46"/>
      <c r="K42" s="40">
        <v>34413728287.38</v>
      </c>
      <c r="L42" s="44">
        <f t="shared" si="4"/>
        <v>34.83172660904085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>IF(E$6&gt;0,(E43/E$6)*100,0)</f>
        <v>0</v>
      </c>
      <c r="G43" s="35" t="s">
        <v>79</v>
      </c>
      <c r="H43" s="32"/>
      <c r="I43" s="32"/>
      <c r="J43" s="34"/>
      <c r="K43" s="28">
        <f>SUM(K44:K46)</f>
        <v>5812680295.96</v>
      </c>
      <c r="L43" s="30">
        <f t="shared" si="4"/>
        <v>5.88328266103282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>IF(E$6&gt;0,(E44/E$6)*100,0)</f>
        <v>0</v>
      </c>
      <c r="G44" s="60"/>
      <c r="H44" s="37" t="s">
        <v>81</v>
      </c>
      <c r="I44" s="37"/>
      <c r="J44" s="46"/>
      <c r="K44" s="40">
        <v>2514907500.83</v>
      </c>
      <c r="L44" s="44">
        <f t="shared" si="4"/>
        <v>2.5454542380419847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>IF(E$6&gt;0,(E45/E$6)*100,0)</f>
        <v>0</v>
      </c>
      <c r="G45" s="48"/>
      <c r="H45" s="37" t="s">
        <v>83</v>
      </c>
      <c r="I45" s="37"/>
      <c r="J45" s="46"/>
      <c r="K45" s="40">
        <v>3297772795.13</v>
      </c>
      <c r="L45" s="44">
        <f t="shared" si="4"/>
        <v>3.3378284229908353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20901289.7</v>
      </c>
      <c r="F46" s="28">
        <f>IF(E$6&gt;0,(E46/E$6)*100,0)</f>
        <v>0.02115516233891286</v>
      </c>
      <c r="G46" s="42"/>
      <c r="H46" s="37" t="s">
        <v>85</v>
      </c>
      <c r="I46" s="38"/>
      <c r="J46" s="39"/>
      <c r="K46" s="40"/>
      <c r="L46" s="44">
        <f t="shared" si="4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20901289.7</v>
      </c>
      <c r="F47" s="41">
        <f>IF(E$6&gt;0,(E47/E$6)*100,0)</f>
        <v>0.02115516233891286</v>
      </c>
      <c r="G47" s="35" t="s">
        <v>87</v>
      </c>
      <c r="H47" s="32"/>
      <c r="I47" s="32"/>
      <c r="J47" s="34"/>
      <c r="K47" s="28">
        <f>SUM(K48:K51)</f>
        <v>12286932</v>
      </c>
      <c r="L47" s="30">
        <f t="shared" si="4"/>
        <v>0.012436172352904293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1861899480.8</v>
      </c>
      <c r="F48" s="28">
        <f aca="true" t="shared" si="5" ref="F48:F55">IF(E$6&gt;0,(E48/E$6)*100,0)</f>
        <v>1.8845146084483757</v>
      </c>
      <c r="G48" s="60"/>
      <c r="H48" s="37" t="s">
        <v>89</v>
      </c>
      <c r="I48" s="37"/>
      <c r="J48" s="46"/>
      <c r="K48" s="40">
        <v>12286932</v>
      </c>
      <c r="L48" s="44">
        <f t="shared" si="4"/>
        <v>0.012436172352904293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5"/>
        <v>0</v>
      </c>
      <c r="G49" s="60"/>
      <c r="H49" s="37" t="s">
        <v>91</v>
      </c>
      <c r="I49" s="37"/>
      <c r="J49" s="46"/>
      <c r="K49" s="40"/>
      <c r="L49" s="44">
        <f t="shared" si="4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491454379.8</v>
      </c>
      <c r="F50" s="41">
        <f t="shared" si="5"/>
        <v>0.4974237157642353</v>
      </c>
      <c r="G50" s="62"/>
      <c r="H50" s="37" t="s">
        <v>93</v>
      </c>
      <c r="I50" s="37"/>
      <c r="J50" s="46"/>
      <c r="K50" s="40"/>
      <c r="L50" s="44">
        <f t="shared" si="4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1370445101</v>
      </c>
      <c r="F51" s="41">
        <f t="shared" si="5"/>
        <v>1.3870908926841405</v>
      </c>
      <c r="G51" s="60"/>
      <c r="H51" s="63" t="s">
        <v>95</v>
      </c>
      <c r="I51" s="63"/>
      <c r="J51" s="64"/>
      <c r="K51" s="40"/>
      <c r="L51" s="44">
        <f t="shared" si="4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5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4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5"/>
        <v>0</v>
      </c>
      <c r="G53" s="60"/>
      <c r="H53" s="37" t="s">
        <v>97</v>
      </c>
      <c r="I53" s="37"/>
      <c r="J53" s="46"/>
      <c r="K53" s="40"/>
      <c r="L53" s="44">
        <f t="shared" si="4"/>
        <v>0</v>
      </c>
    </row>
    <row r="54" spans="1:12" s="66" customFormat="1" ht="15" customHeight="1">
      <c r="A54" s="7"/>
      <c r="D54" s="46"/>
      <c r="E54" s="40"/>
      <c r="F54" s="41">
        <f t="shared" si="5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4"/>
        <v>0</v>
      </c>
    </row>
    <row r="55" spans="1:12" s="66" customFormat="1" ht="13.5" customHeight="1">
      <c r="A55" s="7"/>
      <c r="D55" s="39"/>
      <c r="E55" s="40"/>
      <c r="F55" s="41">
        <f t="shared" si="5"/>
        <v>0</v>
      </c>
      <c r="G55" s="67"/>
      <c r="H55" s="37" t="s">
        <v>99</v>
      </c>
      <c r="I55" s="37"/>
      <c r="J55" s="46"/>
      <c r="K55" s="40"/>
      <c r="L55" s="44">
        <f t="shared" si="4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4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98799949464.6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98799949464.6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2009-09-16T02:16:01Z</dcterms:created>
  <dcterms:modified xsi:type="dcterms:W3CDTF">2009-09-16T02:17:49Z</dcterms:modified>
  <cp:category/>
  <cp:version/>
  <cp:contentType/>
  <cp:contentStatus/>
</cp:coreProperties>
</file>