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<sst xmlns="http://schemas.openxmlformats.org/spreadsheetml/2006/main" count="156" uniqueCount="147">
  <si>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財政部印刷廠資產負債表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</si>
  <si>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</si>
  <si>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</si>
  <si>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</si>
  <si>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</si>
  <si>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</si>
  <si>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</si>
  <si>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</si>
  <si>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</si>
  <si>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</si>
  <si>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</si>
  <si>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</si>
  <si>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</si>
  <si>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</si>
  <si>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</si>
  <si>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</si>
  <si>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</si>
  <si>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</si>
  <si>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</si>
  <si>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</si>
  <si>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</si>
  <si>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</si>
  <si>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</si>
  <si>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</si>
  <si>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</si>
  <si>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</si>
  <si>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</si>
  <si>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</si>
  <si>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</si>
  <si>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</si>
  <si>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</si>
  <si>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</si>
  <si>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</si>
  <si>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</si>
  <si>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</si>
  <si>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</si>
  <si>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</si>
  <si>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</si>
  <si>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</si>
  <si>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</si>
  <si>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</si>
  <si>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</si>
  <si>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</si>
  <si>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</si>
  <si>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</si>
  <si>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</si>
  <si>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</si>
  <si>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</si>
  <si>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</si>
  <si>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</si>
  <si>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</si>
  <si>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</si>
  <si>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</si>
  <si>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</si>
  <si>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</si>
  <si>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</si>
  <si>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</si>
  <si>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</si>
  <si>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</si>
  <si>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</si>
  <si>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</si>
  <si>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</si>
  <si>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</si>
  <si>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</si>
  <si>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</si>
  <si>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</si>
  <si>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</si>
  <si>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</si>
  <si>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</si>
  <si>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</si>
  <si>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</si>
  <si>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</si>
  <si>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</si>
  <si>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</si>
  <si>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</si>
  <si>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</si>
  <si>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</si>
  <si>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</si>
  <si>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</si>
  <si>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</si>
  <si>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</si>
  <si>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</si>
  <si>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</si>
  <si>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</si>
  <si>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</si>
  <si>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</si>
  <si>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</si>
  <si>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</si>
  <si>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</si>
  <si>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</si>
  <si>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</si>
  <si>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</si>
  <si>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</si>
  <si>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</si>
  <si>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</si>
  <si>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67,587,701.00</t>
    </r>
    <r>
      <rPr>
        <b/>
        <sz val="10"/>
        <rFont val="華康中明體"/>
        <family val="3"/>
      </rPr>
      <t>元。</t>
    </r>
  </si>
  <si>
    <r>
      <t>財政部印刷廠</t>
    </r>
    <r>
      <rPr>
        <b/>
        <sz val="22"/>
        <rFont val="華康粗明體"/>
        <family val="3"/>
      </rPr>
      <t>損益結算表</t>
    </r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</si>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</sst>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3" sqref="C3"/>
    </sheetView>
  </sheetViews>
  <sheetFormatPr defaultColWidth="9.00390625" defaultRowHeight="13.5" customHeight="1"/>
  <cols>
    <col min="1" max="1" width="4.125" style="144" customWidth="1"/>
    <col min="2" max="2" width="2.625" style="80" customWidth="1"/>
    <col min="3" max="3" width="21.875" style="143" customWidth="1"/>
    <col min="4" max="4" width="1.625" style="142" customWidth="1"/>
    <col min="5" max="7" width="17.625" style="82" customWidth="1"/>
    <col min="8" max="8" width="8.5039062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/>
      <c r="D3" s="98"/>
      <c r="E3" s="99" t="s">
        <v>97</v>
      </c>
      <c r="F3" s="100"/>
      <c r="G3" s="101"/>
      <c r="H3" s="102" t="s">
        <v>98</v>
      </c>
    </row>
    <row r="4" spans="1:8" s="107" customFormat="1" ht="21.75" customHeight="1">
      <c r="A4" s="103" t="s">
        <v>99</v>
      </c>
      <c r="B4" s="104"/>
      <c r="C4" s="104"/>
      <c r="D4" s="104"/>
      <c r="E4" s="104" t="s">
        <v>100</v>
      </c>
      <c r="F4" s="104" t="s">
        <v>101</v>
      </c>
      <c r="G4" s="105" t="s">
        <v>102</v>
      </c>
      <c r="H4" s="106"/>
    </row>
    <row r="5" spans="1:8" s="107" customFormat="1" ht="33" customHeight="1">
      <c r="A5" s="108"/>
      <c r="B5" s="109"/>
      <c r="C5" s="109"/>
      <c r="D5" s="109"/>
      <c r="E5" s="109"/>
      <c r="F5" s="109"/>
      <c r="G5" s="110" t="s">
        <v>4</v>
      </c>
      <c r="H5" s="110" t="s">
        <v>5</v>
      </c>
    </row>
    <row r="6" spans="1:8" s="112" customFormat="1" ht="19.5" customHeight="1">
      <c r="A6" s="111" t="s">
        <v>103</v>
      </c>
      <c r="C6" s="113"/>
      <c r="D6" s="114"/>
      <c r="E6" s="115">
        <f>SUM(E7:E17)</f>
        <v>376131357</v>
      </c>
      <c r="F6" s="115">
        <f>SUM(F7:F17)</f>
        <v>373770000</v>
      </c>
      <c r="G6" s="116">
        <f>SUM(G7:G17)</f>
        <v>2361357</v>
      </c>
      <c r="H6" s="117">
        <f>IF(F6=0,0,(G6/F6)*100)</f>
        <v>0.6317673970623646</v>
      </c>
    </row>
    <row r="7" spans="1:8" ht="13.5" customHeight="1">
      <c r="A7" s="7"/>
      <c r="B7" s="118" t="s">
        <v>104</v>
      </c>
      <c r="C7" s="119"/>
      <c r="D7" s="120"/>
      <c r="E7" s="121"/>
      <c r="F7" s="121"/>
      <c r="G7" s="122">
        <f aca="true" t="shared" si="0" ref="G7:G16">E7-F7</f>
        <v>0</v>
      </c>
      <c r="H7" s="123">
        <f aca="true" t="shared" si="1" ref="H7:H36">IF(F7=0,0,(G7/F7)*100)</f>
        <v>0</v>
      </c>
    </row>
    <row r="8" spans="1:8" ht="13.5" customHeight="1">
      <c r="A8" s="7"/>
      <c r="B8" s="118" t="s">
        <v>105</v>
      </c>
      <c r="C8" s="119"/>
      <c r="D8" s="120"/>
      <c r="E8" s="121"/>
      <c r="F8" s="121"/>
      <c r="G8" s="122">
        <f t="shared" si="0"/>
        <v>0</v>
      </c>
      <c r="H8" s="123">
        <f t="shared" si="1"/>
        <v>0</v>
      </c>
    </row>
    <row r="9" spans="1:8" ht="13.5" customHeight="1">
      <c r="A9" s="7"/>
      <c r="B9" s="118" t="s">
        <v>106</v>
      </c>
      <c r="C9" s="119"/>
      <c r="D9" s="120"/>
      <c r="E9" s="121"/>
      <c r="F9" s="121"/>
      <c r="G9" s="122">
        <f t="shared" si="0"/>
        <v>0</v>
      </c>
      <c r="H9" s="123">
        <f t="shared" si="1"/>
        <v>0</v>
      </c>
    </row>
    <row r="10" spans="1:8" ht="13.5" customHeight="1">
      <c r="A10" s="7"/>
      <c r="B10" s="118" t="s">
        <v>107</v>
      </c>
      <c r="C10" s="119"/>
      <c r="D10" s="120"/>
      <c r="E10" s="121"/>
      <c r="F10" s="121"/>
      <c r="G10" s="122">
        <f t="shared" si="0"/>
        <v>0</v>
      </c>
      <c r="H10" s="123">
        <f t="shared" si="1"/>
        <v>0</v>
      </c>
    </row>
    <row r="11" spans="1:8" ht="13.5" customHeight="1">
      <c r="A11" s="7"/>
      <c r="B11" s="118" t="s">
        <v>108</v>
      </c>
      <c r="C11" s="119"/>
      <c r="D11" s="120"/>
      <c r="E11" s="121"/>
      <c r="F11" s="121"/>
      <c r="G11" s="122">
        <f t="shared" si="0"/>
        <v>0</v>
      </c>
      <c r="H11" s="123">
        <f t="shared" si="1"/>
        <v>0</v>
      </c>
    </row>
    <row r="12" spans="1:8" ht="13.5" customHeight="1">
      <c r="A12" s="7"/>
      <c r="B12" s="118" t="s">
        <v>109</v>
      </c>
      <c r="C12" s="119"/>
      <c r="D12" s="120"/>
      <c r="E12" s="121"/>
      <c r="F12" s="121"/>
      <c r="G12" s="122">
        <f t="shared" si="0"/>
        <v>0</v>
      </c>
      <c r="H12" s="123">
        <f t="shared" si="1"/>
        <v>0</v>
      </c>
    </row>
    <row r="13" spans="1:8" ht="13.5" customHeight="1">
      <c r="A13" s="7"/>
      <c r="B13" s="118" t="s">
        <v>110</v>
      </c>
      <c r="C13" s="119"/>
      <c r="D13" s="120"/>
      <c r="E13" s="121">
        <v>376131357</v>
      </c>
      <c r="F13" s="121">
        <v>373770000</v>
      </c>
      <c r="G13" s="122">
        <f t="shared" si="0"/>
        <v>2361357</v>
      </c>
      <c r="H13" s="123">
        <f t="shared" si="1"/>
        <v>0.6317673970623646</v>
      </c>
    </row>
    <row r="14" spans="1:8" ht="13.5" customHeight="1">
      <c r="A14" s="7"/>
      <c r="B14" s="118" t="s">
        <v>111</v>
      </c>
      <c r="C14" s="119"/>
      <c r="D14" s="120"/>
      <c r="E14" s="121"/>
      <c r="F14" s="121"/>
      <c r="G14" s="122">
        <f t="shared" si="0"/>
        <v>0</v>
      </c>
      <c r="H14" s="123">
        <f t="shared" si="1"/>
        <v>0</v>
      </c>
    </row>
    <row r="15" spans="1:8" ht="13.5" customHeight="1">
      <c r="A15" s="7"/>
      <c r="B15" s="118" t="s">
        <v>112</v>
      </c>
      <c r="C15" s="119"/>
      <c r="D15" s="120"/>
      <c r="E15" s="121"/>
      <c r="F15" s="121"/>
      <c r="G15" s="122">
        <f t="shared" si="0"/>
        <v>0</v>
      </c>
      <c r="H15" s="123">
        <f t="shared" si="1"/>
        <v>0</v>
      </c>
    </row>
    <row r="16" spans="1:8" ht="13.5" customHeight="1">
      <c r="A16" s="7"/>
      <c r="B16" s="118" t="s">
        <v>113</v>
      </c>
      <c r="C16" s="119"/>
      <c r="D16" s="120"/>
      <c r="E16" s="121"/>
      <c r="F16" s="121"/>
      <c r="G16" s="122">
        <f t="shared" si="0"/>
        <v>0</v>
      </c>
      <c r="H16" s="123">
        <f t="shared" si="1"/>
        <v>0</v>
      </c>
    </row>
    <row r="17" spans="1:8" ht="13.5" customHeight="1">
      <c r="A17" s="7"/>
      <c r="B17" s="118" t="s">
        <v>114</v>
      </c>
      <c r="C17" s="119"/>
      <c r="D17" s="120"/>
      <c r="E17" s="121"/>
      <c r="F17" s="121"/>
      <c r="G17" s="122">
        <f>E17-F17</f>
        <v>0</v>
      </c>
      <c r="H17" s="123">
        <f t="shared" si="1"/>
        <v>0</v>
      </c>
    </row>
    <row r="18" spans="1:8" s="112" customFormat="1" ht="15" customHeight="1">
      <c r="A18" s="111" t="s">
        <v>115</v>
      </c>
      <c r="C18" s="113"/>
      <c r="D18" s="114"/>
      <c r="E18" s="115">
        <f>SUM(E19:E29)</f>
        <v>268709231</v>
      </c>
      <c r="F18" s="115">
        <f>SUM(F19:F29)</f>
        <v>299214000</v>
      </c>
      <c r="G18" s="116">
        <f>SUM(G19:G29)</f>
        <v>-30504769</v>
      </c>
      <c r="H18" s="124">
        <f t="shared" si="1"/>
        <v>-10.194967147259153</v>
      </c>
    </row>
    <row r="19" spans="1:8" ht="13.5" customHeight="1">
      <c r="A19" s="7"/>
      <c r="B19" s="118" t="s">
        <v>116</v>
      </c>
      <c r="C19" s="119"/>
      <c r="D19" s="120"/>
      <c r="E19" s="121"/>
      <c r="F19" s="121"/>
      <c r="G19" s="122">
        <f aca="true" t="shared" si="2" ref="G19:G25">E19-F19</f>
        <v>0</v>
      </c>
      <c r="H19" s="123">
        <f t="shared" si="1"/>
        <v>0</v>
      </c>
    </row>
    <row r="20" spans="1:8" ht="13.5" customHeight="1">
      <c r="A20" s="7"/>
      <c r="B20" s="118" t="s">
        <v>117</v>
      </c>
      <c r="C20" s="119"/>
      <c r="D20" s="120"/>
      <c r="E20" s="121"/>
      <c r="F20" s="121"/>
      <c r="G20" s="122">
        <f t="shared" si="2"/>
        <v>0</v>
      </c>
      <c r="H20" s="123">
        <f t="shared" si="1"/>
        <v>0</v>
      </c>
    </row>
    <row r="21" spans="1:8" ht="13.5" customHeight="1">
      <c r="A21" s="7"/>
      <c r="B21" s="118" t="s">
        <v>118</v>
      </c>
      <c r="C21" s="119"/>
      <c r="D21" s="120"/>
      <c r="E21" s="121"/>
      <c r="F21" s="121"/>
      <c r="G21" s="122">
        <f t="shared" si="2"/>
        <v>0</v>
      </c>
      <c r="H21" s="123">
        <f t="shared" si="1"/>
        <v>0</v>
      </c>
    </row>
    <row r="22" spans="1:8" ht="13.5" customHeight="1">
      <c r="A22" s="7"/>
      <c r="B22" s="118" t="s">
        <v>119</v>
      </c>
      <c r="C22" s="119"/>
      <c r="D22" s="120"/>
      <c r="E22" s="121"/>
      <c r="F22" s="121"/>
      <c r="G22" s="122">
        <f t="shared" si="2"/>
        <v>0</v>
      </c>
      <c r="H22" s="123">
        <f t="shared" si="1"/>
        <v>0</v>
      </c>
    </row>
    <row r="23" spans="1:8" ht="13.5" customHeight="1">
      <c r="A23" s="7"/>
      <c r="B23" s="118" t="s">
        <v>120</v>
      </c>
      <c r="C23" s="119"/>
      <c r="D23" s="120"/>
      <c r="E23" s="121"/>
      <c r="F23" s="121"/>
      <c r="G23" s="122">
        <f t="shared" si="2"/>
        <v>0</v>
      </c>
      <c r="H23" s="123">
        <f t="shared" si="1"/>
        <v>0</v>
      </c>
    </row>
    <row r="24" spans="1:8" ht="13.5" customHeight="1">
      <c r="A24" s="7"/>
      <c r="B24" s="118" t="s">
        <v>121</v>
      </c>
      <c r="C24" s="119"/>
      <c r="D24" s="120"/>
      <c r="E24" s="121"/>
      <c r="F24" s="121"/>
      <c r="G24" s="122">
        <f t="shared" si="2"/>
        <v>0</v>
      </c>
      <c r="H24" s="123">
        <f t="shared" si="1"/>
        <v>0</v>
      </c>
    </row>
    <row r="25" spans="1:8" ht="13.5" customHeight="1">
      <c r="A25" s="7"/>
      <c r="B25" s="118" t="s">
        <v>122</v>
      </c>
      <c r="C25" s="119"/>
      <c r="D25" s="120"/>
      <c r="E25" s="121">
        <v>268709231</v>
      </c>
      <c r="F25" s="121">
        <v>299214000</v>
      </c>
      <c r="G25" s="122">
        <f t="shared" si="2"/>
        <v>-30504769</v>
      </c>
      <c r="H25" s="123">
        <f t="shared" si="1"/>
        <v>-10.194967147259153</v>
      </c>
    </row>
    <row r="26" spans="1:8" ht="13.5" customHeight="1">
      <c r="A26" s="7"/>
      <c r="B26" s="118" t="s">
        <v>123</v>
      </c>
      <c r="C26" s="119"/>
      <c r="D26" s="120"/>
      <c r="E26" s="121"/>
      <c r="F26" s="121"/>
      <c r="G26" s="122">
        <f>E26-F26</f>
        <v>0</v>
      </c>
      <c r="H26" s="123">
        <f t="shared" si="1"/>
        <v>0</v>
      </c>
    </row>
    <row r="27" spans="1:8" ht="13.5" customHeight="1">
      <c r="A27" s="7"/>
      <c r="B27" s="125" t="s">
        <v>124</v>
      </c>
      <c r="C27" s="119"/>
      <c r="D27" s="120"/>
      <c r="E27" s="121"/>
      <c r="F27" s="121"/>
      <c r="G27" s="122">
        <f>E27-F27</f>
        <v>0</v>
      </c>
      <c r="H27" s="123">
        <f t="shared" si="1"/>
        <v>0</v>
      </c>
    </row>
    <row r="28" spans="1:8" ht="13.5" customHeight="1">
      <c r="A28" s="7"/>
      <c r="B28" s="125" t="s">
        <v>125</v>
      </c>
      <c r="C28" s="119"/>
      <c r="D28" s="120"/>
      <c r="E28" s="121"/>
      <c r="F28" s="121"/>
      <c r="G28" s="122">
        <f>E28-F28</f>
        <v>0</v>
      </c>
      <c r="H28" s="123">
        <f t="shared" si="1"/>
        <v>0</v>
      </c>
    </row>
    <row r="29" spans="1:8" ht="13.5" customHeight="1">
      <c r="A29" s="7"/>
      <c r="B29" s="118" t="s">
        <v>126</v>
      </c>
      <c r="C29" s="119"/>
      <c r="D29" s="120"/>
      <c r="E29" s="121"/>
      <c r="F29" s="121"/>
      <c r="G29" s="122">
        <f>E29-F29</f>
        <v>0</v>
      </c>
      <c r="H29" s="123">
        <f t="shared" si="1"/>
        <v>0</v>
      </c>
    </row>
    <row r="30" spans="1:8" ht="2.25" customHeight="1">
      <c r="A30" s="7"/>
      <c r="B30" s="126"/>
      <c r="C30" s="53"/>
      <c r="D30" s="120"/>
      <c r="E30" s="127"/>
      <c r="F30" s="127"/>
      <c r="G30" s="122"/>
      <c r="H30" s="123"/>
    </row>
    <row r="31" spans="1:8" s="112" customFormat="1" ht="15" customHeight="1">
      <c r="A31" s="111" t="s">
        <v>127</v>
      </c>
      <c r="B31" s="18"/>
      <c r="C31" s="113"/>
      <c r="D31" s="114"/>
      <c r="E31" s="115">
        <f>E6-E18</f>
        <v>107422126</v>
      </c>
      <c r="F31" s="115">
        <f>F6-F18</f>
        <v>74556000</v>
      </c>
      <c r="G31" s="116">
        <f>G6-G18</f>
        <v>32866126</v>
      </c>
      <c r="H31" s="124">
        <f t="shared" si="1"/>
        <v>44.08246955308761</v>
      </c>
    </row>
    <row r="32" spans="1:8" s="112" customFormat="1" ht="15" customHeight="1">
      <c r="A32" s="111" t="s">
        <v>128</v>
      </c>
      <c r="B32" s="3"/>
      <c r="C32" s="113"/>
      <c r="D32" s="114"/>
      <c r="E32" s="115">
        <f>SUM(E33:E36)</f>
        <v>27698117</v>
      </c>
      <c r="F32" s="115">
        <f>SUM(F33:F36)</f>
        <v>28884000</v>
      </c>
      <c r="G32" s="116">
        <f>SUM(G33:G36)</f>
        <v>-1185883</v>
      </c>
      <c r="H32" s="124">
        <f t="shared" si="1"/>
        <v>-4.105674421825232</v>
      </c>
    </row>
    <row r="33" spans="1:8" ht="13.5" customHeight="1">
      <c r="A33" s="7"/>
      <c r="B33" s="118" t="s">
        <v>129</v>
      </c>
      <c r="C33" s="119"/>
      <c r="D33" s="120"/>
      <c r="E33" s="121"/>
      <c r="F33" s="121"/>
      <c r="G33" s="122">
        <f>E33-F33</f>
        <v>0</v>
      </c>
      <c r="H33" s="123">
        <f t="shared" si="1"/>
        <v>0</v>
      </c>
    </row>
    <row r="34" spans="1:8" ht="13.5" customHeight="1">
      <c r="A34" s="7"/>
      <c r="B34" s="118" t="s">
        <v>130</v>
      </c>
      <c r="C34" s="119"/>
      <c r="D34" s="120"/>
      <c r="E34" s="121">
        <v>10504504</v>
      </c>
      <c r="F34" s="121">
        <v>11178000</v>
      </c>
      <c r="G34" s="122">
        <f>E34-F34</f>
        <v>-673496</v>
      </c>
      <c r="H34" s="123">
        <f t="shared" si="1"/>
        <v>-6.025192342100555</v>
      </c>
    </row>
    <row r="35" spans="1:8" ht="13.5" customHeight="1">
      <c r="A35" s="7"/>
      <c r="B35" s="118" t="s">
        <v>131</v>
      </c>
      <c r="C35" s="119"/>
      <c r="D35" s="120"/>
      <c r="E35" s="121">
        <v>17010540</v>
      </c>
      <c r="F35" s="121">
        <v>17532000</v>
      </c>
      <c r="G35" s="122">
        <f>E35-F35</f>
        <v>-521460</v>
      </c>
      <c r="H35" s="123">
        <f t="shared" si="1"/>
        <v>-2.9743326488706363</v>
      </c>
    </row>
    <row r="36" spans="1:8" ht="13.5" customHeight="1">
      <c r="A36" s="7"/>
      <c r="B36" s="118" t="s">
        <v>132</v>
      </c>
      <c r="C36" s="119"/>
      <c r="D36" s="120"/>
      <c r="E36" s="121">
        <v>183073</v>
      </c>
      <c r="F36" s="121">
        <v>174000</v>
      </c>
      <c r="G36" s="122">
        <f>E36-F36</f>
        <v>9073</v>
      </c>
      <c r="H36" s="123">
        <f t="shared" si="1"/>
        <v>5.214367816091954</v>
      </c>
    </row>
    <row r="37" spans="1:8" ht="1.5" customHeight="1">
      <c r="A37" s="7"/>
      <c r="B37" s="126"/>
      <c r="C37" s="53"/>
      <c r="D37" s="120"/>
      <c r="E37" s="127"/>
      <c r="F37" s="127"/>
      <c r="G37" s="122"/>
      <c r="H37" s="123"/>
    </row>
    <row r="38" spans="1:8" s="112" customFormat="1" ht="15" customHeight="1">
      <c r="A38" s="111" t="s">
        <v>133</v>
      </c>
      <c r="C38" s="128"/>
      <c r="D38" s="114"/>
      <c r="E38" s="115">
        <f>E31-E32</f>
        <v>79724009</v>
      </c>
      <c r="F38" s="115">
        <f>F31-F32</f>
        <v>45672000</v>
      </c>
      <c r="G38" s="116">
        <f>G31-G32</f>
        <v>34052009</v>
      </c>
      <c r="H38" s="124">
        <f>IF(F38=0,0,(G38/F38)*100)</f>
        <v>74.55773559292346</v>
      </c>
    </row>
    <row r="39" spans="1:8" s="112" customFormat="1" ht="15" customHeight="1">
      <c r="A39" s="111" t="s">
        <v>134</v>
      </c>
      <c r="B39" s="3"/>
      <c r="C39" s="113"/>
      <c r="D39" s="114"/>
      <c r="E39" s="115">
        <f>SUM(E40:E41)</f>
        <v>7425375</v>
      </c>
      <c r="F39" s="115">
        <f>SUM(F40:F41)</f>
        <v>6756000</v>
      </c>
      <c r="G39" s="116">
        <f>SUM(G40:G41)</f>
        <v>669375</v>
      </c>
      <c r="H39" s="124">
        <f>IF(F39=0,0,(G39/F39)*100)</f>
        <v>9.907859680284192</v>
      </c>
    </row>
    <row r="40" spans="1:8" ht="13.5" customHeight="1">
      <c r="A40" s="7"/>
      <c r="B40" s="118" t="s">
        <v>135</v>
      </c>
      <c r="C40" s="119"/>
      <c r="D40" s="120"/>
      <c r="E40" s="121">
        <v>3625896</v>
      </c>
      <c r="F40" s="121">
        <v>4314000</v>
      </c>
      <c r="G40" s="122">
        <f>E40-F40</f>
        <v>-688104</v>
      </c>
      <c r="H40" s="123">
        <f aca="true" t="shared" si="3" ref="H40:H52">IF(F40=0,0,(G40/F40)*100)</f>
        <v>-15.95048678720445</v>
      </c>
    </row>
    <row r="41" spans="1:8" ht="13.5" customHeight="1">
      <c r="A41" s="7"/>
      <c r="B41" s="118" t="s">
        <v>136</v>
      </c>
      <c r="C41" s="119"/>
      <c r="D41" s="120"/>
      <c r="E41" s="121">
        <v>3799479</v>
      </c>
      <c r="F41" s="121">
        <v>2442000</v>
      </c>
      <c r="G41" s="122">
        <f>E41-F41</f>
        <v>1357479</v>
      </c>
      <c r="H41" s="123">
        <f t="shared" si="3"/>
        <v>55.588820638820636</v>
      </c>
    </row>
    <row r="42" spans="1:8" ht="2.25" customHeight="1">
      <c r="A42" s="7"/>
      <c r="B42" s="118"/>
      <c r="C42" s="119"/>
      <c r="D42" s="120"/>
      <c r="E42" s="127"/>
      <c r="F42" s="127"/>
      <c r="G42" s="122"/>
      <c r="H42" s="123"/>
    </row>
    <row r="43" spans="1:8" s="112" customFormat="1" ht="15" customHeight="1">
      <c r="A43" s="111" t="s">
        <v>137</v>
      </c>
      <c r="B43" s="3"/>
      <c r="C43" s="113"/>
      <c r="D43" s="129"/>
      <c r="E43" s="115">
        <f>SUM(E44:E45)</f>
        <v>49183690</v>
      </c>
      <c r="F43" s="115">
        <f>SUM(F44:F45)</f>
        <v>3414000</v>
      </c>
      <c r="G43" s="116">
        <f>SUM(G44:G45)</f>
        <v>45769690</v>
      </c>
      <c r="H43" s="124">
        <f t="shared" si="3"/>
        <v>1340.6470415934389</v>
      </c>
    </row>
    <row r="44" spans="1:8" ht="13.5" customHeight="1">
      <c r="A44" s="7"/>
      <c r="B44" s="118" t="s">
        <v>138</v>
      </c>
      <c r="C44" s="119"/>
      <c r="D44" s="120"/>
      <c r="E44" s="121">
        <v>3615</v>
      </c>
      <c r="F44" s="121">
        <v>12000</v>
      </c>
      <c r="G44" s="122">
        <f>E44-F44</f>
        <v>-8385</v>
      </c>
      <c r="H44" s="130">
        <f t="shared" si="3"/>
        <v>-69.875</v>
      </c>
    </row>
    <row r="45" spans="1:8" ht="13.5" customHeight="1">
      <c r="A45" s="7"/>
      <c r="B45" s="118" t="s">
        <v>139</v>
      </c>
      <c r="C45" s="119"/>
      <c r="D45" s="120"/>
      <c r="E45" s="121">
        <v>49180075</v>
      </c>
      <c r="F45" s="121">
        <v>3402000</v>
      </c>
      <c r="G45" s="122">
        <f>E45-F45</f>
        <v>45778075</v>
      </c>
      <c r="H45" s="130">
        <f t="shared" si="3"/>
        <v>1345.6224279835392</v>
      </c>
    </row>
    <row r="46" spans="1:8" ht="1.5" customHeight="1">
      <c r="A46" s="7"/>
      <c r="B46" s="131"/>
      <c r="C46" s="126"/>
      <c r="D46" s="120"/>
      <c r="E46" s="127"/>
      <c r="F46" s="127"/>
      <c r="G46" s="122">
        <f>E46-F46</f>
        <v>0</v>
      </c>
      <c r="H46" s="130"/>
    </row>
    <row r="47" spans="1:8" s="112" customFormat="1" ht="15" customHeight="1">
      <c r="A47" s="111" t="s">
        <v>140</v>
      </c>
      <c r="C47" s="128"/>
      <c r="D47" s="114"/>
      <c r="E47" s="115">
        <f>E39-E43</f>
        <v>-41758315</v>
      </c>
      <c r="F47" s="115">
        <f>F39-F43</f>
        <v>3342000</v>
      </c>
      <c r="G47" s="116">
        <f>G39-G43</f>
        <v>-45100315</v>
      </c>
      <c r="H47" s="124">
        <f t="shared" si="3"/>
        <v>-1349.5007480550569</v>
      </c>
    </row>
    <row r="48" spans="1:8" s="112" customFormat="1" ht="15" customHeight="1">
      <c r="A48" s="111" t="s">
        <v>141</v>
      </c>
      <c r="C48" s="128"/>
      <c r="D48" s="114"/>
      <c r="E48" s="115">
        <f>E38+E47</f>
        <v>37965694</v>
      </c>
      <c r="F48" s="115">
        <f>F38+F47</f>
        <v>49014000</v>
      </c>
      <c r="G48" s="116">
        <f>G38+G47</f>
        <v>-11048306</v>
      </c>
      <c r="H48" s="132">
        <f t="shared" si="3"/>
        <v>-22.54112294446485</v>
      </c>
    </row>
    <row r="49" spans="1:8" s="112" customFormat="1" ht="15" customHeight="1">
      <c r="A49" s="111" t="s">
        <v>142</v>
      </c>
      <c r="C49" s="128"/>
      <c r="D49" s="114"/>
      <c r="E49" s="133">
        <v>9481423</v>
      </c>
      <c r="F49" s="133">
        <v>12252000</v>
      </c>
      <c r="G49" s="116">
        <f>E49-F49</f>
        <v>-2770577</v>
      </c>
      <c r="H49" s="132">
        <f t="shared" si="3"/>
        <v>-22.61326314071172</v>
      </c>
    </row>
    <row r="50" spans="1:8" s="112" customFormat="1" ht="15" customHeight="1">
      <c r="A50" s="111" t="s">
        <v>143</v>
      </c>
      <c r="C50" s="128"/>
      <c r="D50" s="114"/>
      <c r="E50" s="133"/>
      <c r="F50" s="133"/>
      <c r="G50" s="116">
        <f>E50-F50</f>
        <v>0</v>
      </c>
      <c r="H50" s="132">
        <f t="shared" si="3"/>
        <v>0</v>
      </c>
    </row>
    <row r="51" spans="1:8" s="112" customFormat="1" ht="15" customHeight="1">
      <c r="A51" s="111" t="s">
        <v>144</v>
      </c>
      <c r="C51" s="128"/>
      <c r="D51" s="114"/>
      <c r="E51" s="133"/>
      <c r="F51" s="133"/>
      <c r="G51" s="116">
        <f>E51-F51</f>
        <v>0</v>
      </c>
      <c r="H51" s="132">
        <f t="shared" si="3"/>
        <v>0</v>
      </c>
    </row>
    <row r="52" spans="1:8" s="112" customFormat="1" ht="15" customHeight="1">
      <c r="A52" s="111" t="s">
        <v>145</v>
      </c>
      <c r="B52" s="126"/>
      <c r="C52" s="134"/>
      <c r="D52" s="114"/>
      <c r="E52" s="133"/>
      <c r="F52" s="133"/>
      <c r="G52" s="116">
        <f>E52-F52</f>
        <v>0</v>
      </c>
      <c r="H52" s="132">
        <f t="shared" si="3"/>
        <v>0</v>
      </c>
    </row>
    <row r="53" spans="1:8" s="112" customFormat="1" ht="15" customHeight="1">
      <c r="A53" s="135" t="s">
        <v>146</v>
      </c>
      <c r="B53" s="136"/>
      <c r="C53" s="137"/>
      <c r="D53" s="138"/>
      <c r="E53" s="139">
        <f>E48-E49+E50-E51-E52</f>
        <v>28484271</v>
      </c>
      <c r="F53" s="139">
        <f>F48-F49+F50-F51-F52</f>
        <v>36762000</v>
      </c>
      <c r="G53" s="140">
        <f>E53-F53</f>
        <v>-8277729</v>
      </c>
      <c r="H53" s="141">
        <f>IF(F53=0,0,(G53/F53)*100)</f>
        <v>-22.51708013709809</v>
      </c>
    </row>
    <row r="54" ht="13.5" customHeight="1">
      <c r="A54" s="142"/>
    </row>
    <row r="55" ht="13.5" customHeight="1">
      <c r="A55" s="142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00390625" style="72" customWidth="1"/>
    <col min="4" max="4" width="17.625" style="81" customWidth="1"/>
    <col min="5" max="5" width="7.375" style="81" customWidth="1"/>
    <col min="6" max="6" width="1.875" style="87" customWidth="1"/>
    <col min="7" max="7" width="2.25390625" style="87" customWidth="1"/>
    <col min="8" max="8" width="18.625" style="87" customWidth="1"/>
    <col min="9" max="9" width="17.625" style="87" customWidth="1"/>
    <col min="10" max="10" width="7.00390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1663591255.1599998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338247063</v>
      </c>
      <c r="J6" s="29">
        <f>J7+J15+J22+J25+J27</f>
        <v>20.332341971073195</v>
      </c>
    </row>
    <row r="7" spans="1:10" s="35" customFormat="1" ht="13.5" customHeight="1">
      <c r="A7" s="31" t="s">
        <v>9</v>
      </c>
      <c r="B7" s="32"/>
      <c r="C7" s="33"/>
      <c r="D7" s="27">
        <f>SUM(D8:D16)</f>
        <v>864020036.06</v>
      </c>
      <c r="E7" s="27">
        <f>SUM(E8:E16)</f>
        <v>51.93703882369234</v>
      </c>
      <c r="F7" s="34" t="s">
        <v>10</v>
      </c>
      <c r="G7" s="32"/>
      <c r="H7" s="33"/>
      <c r="I7" s="27">
        <f>SUM(I8:I14)</f>
        <v>154556690</v>
      </c>
      <c r="J7" s="29">
        <f>SUM(J8:J14)</f>
        <v>9.290544748934446</v>
      </c>
    </row>
    <row r="8" spans="1:10" s="43" customFormat="1" ht="13.5" customHeight="1">
      <c r="A8" s="7"/>
      <c r="B8" s="36" t="s">
        <v>11</v>
      </c>
      <c r="C8" s="37"/>
      <c r="D8" s="38">
        <v>703070287.06</v>
      </c>
      <c r="E8" s="39">
        <f t="shared" si="0"/>
        <v>42.26220141992634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55504601</v>
      </c>
      <c r="E12" s="39">
        <f t="shared" si="0"/>
        <v>3.3364326019291144</v>
      </c>
      <c r="F12" s="45"/>
      <c r="G12" s="36" t="s">
        <v>20</v>
      </c>
      <c r="H12" s="37"/>
      <c r="I12" s="38">
        <v>132648975</v>
      </c>
      <c r="J12" s="42">
        <f t="shared" si="1"/>
        <v>7.9736518564016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81686613</v>
      </c>
      <c r="E14" s="39">
        <f t="shared" si="0"/>
        <v>4.910257417297111</v>
      </c>
      <c r="F14" s="45"/>
      <c r="G14" s="36" t="s">
        <v>24</v>
      </c>
      <c r="H14" s="37"/>
      <c r="I14" s="38">
        <v>21907715</v>
      </c>
      <c r="J14" s="42">
        <f t="shared" si="1"/>
        <v>1.316892892532846</v>
      </c>
    </row>
    <row r="15" spans="1:10" s="43" customFormat="1" ht="13.5" customHeight="1">
      <c r="A15" s="7"/>
      <c r="B15" s="36" t="s">
        <v>25</v>
      </c>
      <c r="C15" s="44"/>
      <c r="D15" s="38">
        <v>23758535</v>
      </c>
      <c r="E15" s="39">
        <f t="shared" si="0"/>
        <v>1.4281473845397779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162899298</v>
      </c>
      <c r="J25" s="29">
        <f>SUM(J26)</f>
        <v>9.792026586743074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162899298</v>
      </c>
      <c r="J26" s="42">
        <f t="shared" si="1"/>
        <v>9.792026586743074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20791075</v>
      </c>
      <c r="J27" s="29">
        <f>SUM(J28:J33)</f>
        <v>1.2497706353956741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20791075</v>
      </c>
      <c r="J29" s="42">
        <f t="shared" si="1"/>
        <v>1.2497706353956741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631135823.1</v>
      </c>
      <c r="E30" s="27">
        <f>SUM(E31:E40)</f>
        <v>37.93815464840846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365340861</v>
      </c>
      <c r="E31" s="39">
        <f t="shared" si="2"/>
        <v>21.96097508127755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1039178</v>
      </c>
      <c r="E32" s="39">
        <f t="shared" si="2"/>
        <v>0.06246594509178606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10676216.1</v>
      </c>
      <c r="E33" s="39">
        <f t="shared" si="2"/>
        <v>0.6417571664244646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208824146</v>
      </c>
      <c r="E34" s="39">
        <f t="shared" si="2"/>
        <v>12.552611427373478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2829313</v>
      </c>
      <c r="E35" s="39">
        <f t="shared" si="2"/>
        <v>0.1700726059495837</v>
      </c>
      <c r="F35" s="40"/>
      <c r="G35" s="49" t="s">
        <v>65</v>
      </c>
      <c r="H35" s="50"/>
      <c r="I35" s="27">
        <f>SUM(I36,I39,I41,I45,I50)</f>
        <v>1325344192.1599998</v>
      </c>
      <c r="J35" s="29">
        <f>J36+J39+J41+J45+J50</f>
        <v>79.66765802892681</v>
      </c>
    </row>
    <row r="36" spans="1:10" s="43" customFormat="1" ht="13.5" customHeight="1">
      <c r="A36" s="7"/>
      <c r="B36" s="36" t="s">
        <v>66</v>
      </c>
      <c r="C36" s="44"/>
      <c r="D36" s="38">
        <v>5682109</v>
      </c>
      <c r="E36" s="39">
        <f t="shared" si="2"/>
        <v>0.341556796621506</v>
      </c>
      <c r="F36" s="34" t="s">
        <v>67</v>
      </c>
      <c r="G36" s="32"/>
      <c r="H36" s="33"/>
      <c r="I36" s="27">
        <f>SUM(I37:I38)</f>
        <v>100000000</v>
      </c>
      <c r="J36" s="29">
        <f>SUM(J37:J38)</f>
        <v>6.011091948808199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100000000</v>
      </c>
      <c r="J37" s="42">
        <f aca="true" t="shared" si="3" ref="J37:J51">IF(I$52&gt;0,(I37/I$52)*100,0)</f>
        <v>6.011091948808199</v>
      </c>
    </row>
    <row r="38" spans="1:10" s="43" customFormat="1" ht="13.5" customHeight="1">
      <c r="A38" s="7"/>
      <c r="B38" s="36" t="s">
        <v>69</v>
      </c>
      <c r="C38" s="44"/>
      <c r="D38" s="38">
        <v>36744000</v>
      </c>
      <c r="E38" s="39">
        <f t="shared" si="2"/>
        <v>2.2087156256700844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375797718.07</v>
      </c>
      <c r="J39" s="29">
        <f>SUM(J40)</f>
        <v>22.5895463747107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375797718.07</v>
      </c>
      <c r="J40" s="42">
        <f t="shared" si="3"/>
        <v>22.5895463747107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849546474.0899999</v>
      </c>
      <c r="J41" s="29">
        <f>SUM(J42:J44)</f>
        <v>51.067019705407915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566518542.06</v>
      </c>
      <c r="J42" s="42">
        <f t="shared" si="3"/>
        <v>34.053950470274245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2005777</v>
      </c>
      <c r="E43" s="27">
        <f>SUM(E44)</f>
        <v>0.12056909975804661</v>
      </c>
      <c r="F43" s="51"/>
      <c r="G43" s="36" t="s">
        <v>79</v>
      </c>
      <c r="H43" s="44"/>
      <c r="I43" s="38">
        <v>283027932.03</v>
      </c>
      <c r="J43" s="42">
        <f t="shared" si="3"/>
        <v>17.013069235133667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2005777</v>
      </c>
      <c r="E44" s="39">
        <f t="shared" si="2"/>
        <v>0.12056909975804661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166429619</v>
      </c>
      <c r="E45" s="27">
        <f>SUM(E46:E50)</f>
        <v>10.004237428141158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1969200</v>
      </c>
      <c r="E46" s="39">
        <f t="shared" si="2"/>
        <v>0.11837042265593105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1561121</v>
      </c>
      <c r="E47" s="39">
        <f t="shared" si="2"/>
        <v>0.09384041874215403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162899298</v>
      </c>
      <c r="E48" s="39">
        <f t="shared" si="2"/>
        <v>9.792026586743074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1663591255.1599998</v>
      </c>
      <c r="E52" s="67">
        <f>E6</f>
        <v>100</v>
      </c>
      <c r="F52" s="68"/>
      <c r="G52" s="64" t="s">
        <v>94</v>
      </c>
      <c r="H52" s="65"/>
      <c r="I52" s="66">
        <f>I6+I35</f>
        <v>1663591255.1599998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>
        <v>0</v>
      </c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2009-09-18T07:31:21Z</cp:lastPrinted>
  <dcterms:created xsi:type="dcterms:W3CDTF">2009-09-18T07:29:11Z</dcterms:created>
  <dcterms:modified xsi:type="dcterms:W3CDTF">2009-09-18T07:31:23Z</dcterms:modified>
  <cp:category/>
  <cp:version/>
  <cp:contentType/>
  <cp:contentStatus/>
</cp:coreProperties>
</file>