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<sst xmlns="http://schemas.openxmlformats.org/spreadsheetml/2006/main" count="161" uniqueCount="151">
  <si>
    <t>金     額</t>
  </si>
  <si>
    <t>％</t>
  </si>
  <si>
    <t>科           目</t>
  </si>
  <si>
    <t>資           產</t>
  </si>
  <si>
    <t>負           債</t>
  </si>
  <si>
    <t>現金</t>
  </si>
  <si>
    <t>短期債務</t>
  </si>
  <si>
    <t>應收款項</t>
  </si>
  <si>
    <t>黃金與白銀</t>
  </si>
  <si>
    <t>買匯及貼現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</si>
  <si>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</si>
  <si>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</si>
  <si>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</si>
  <si>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</si>
  <si>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</si>
  <si>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</si>
  <si>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</si>
  <si>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</si>
  <si>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</si>
  <si>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</si>
  <si>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中央銀行損益結算表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</si>
  <si>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</si>
  <si>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</si>
  <si>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</si>
  <si>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</si>
  <si>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</si>
  <si>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</si>
  <si>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</si>
  <si>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</si>
  <si>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</si>
  <si>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</si>
  <si>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</si>
  <si>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</si>
  <si>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</si>
  <si>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</si>
  <si>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</si>
  <si>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</si>
  <si>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</si>
  <si>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</si>
  <si>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</si>
  <si>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</si>
  <si>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</si>
  <si>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</si>
  <si>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</si>
  <si>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</si>
  <si>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</si>
  <si>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</si>
  <si>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</si>
  <si>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</si>
  <si>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</si>
  <si>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</si>
  <si>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</si>
  <si>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</si>
  <si>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</si>
  <si>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</si>
  <si>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</si>
  <si>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</si>
  <si>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</si>
  <si>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</si>
  <si>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</si>
  <si>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</si>
  <si>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</si>
  <si>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</si>
  <si>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</si>
  <si>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</si>
  <si>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</si>
  <si>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</si>
  <si>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</si>
  <si>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</si>
  <si>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</si>
  <si>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</si>
  <si>
    <t>中央銀行資產負債表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</si>
  <si>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</si>
  <si>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</si>
  <si>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</si>
  <si>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</si>
  <si>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</si>
  <si>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</si>
  <si>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</si>
  <si>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</si>
  <si>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</si>
  <si>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</si>
  <si>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</si>
  <si>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應付款項</t>
  </si>
  <si>
    <t>發行券幣</t>
  </si>
  <si>
    <t>存貨</t>
  </si>
  <si>
    <t>預收款項</t>
  </si>
  <si>
    <t>預付款項</t>
  </si>
  <si>
    <t>其他流動負債</t>
  </si>
  <si>
    <t>短期墊款</t>
  </si>
  <si>
    <t>存款、匯款及金融債券</t>
  </si>
  <si>
    <t>其他流動資產</t>
  </si>
  <si>
    <t>支票存款</t>
  </si>
  <si>
    <t>買匯貼現及放款</t>
  </si>
  <si>
    <t>活期存款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</si>
  <si>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</si>
  <si>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</si>
  <si>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</si>
  <si>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</si>
  <si>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</si>
  <si>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</si>
  <si>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</si>
  <si>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</si>
  <si>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</si>
  <si>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</si>
  <si>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</si>
  <si>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</si>
  <si>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</si>
  <si>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</si>
  <si>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</si>
  <si>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</si>
  <si>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</si>
  <si>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</si>
  <si>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</si>
  <si>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</si>
  <si>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</si>
  <si>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</si>
  <si>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</si>
  <si>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</si>
  <si>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受託買賣貸項</t>
  </si>
  <si>
    <t>待整理負債</t>
  </si>
  <si>
    <t>房屋及建築</t>
  </si>
  <si>
    <t>業 主 權 益</t>
  </si>
  <si>
    <t>資本</t>
  </si>
  <si>
    <t>租賃權益改良</t>
  </si>
  <si>
    <t>預收資本</t>
  </si>
  <si>
    <t>購建中固定資產</t>
  </si>
  <si>
    <t>資本公積</t>
  </si>
  <si>
    <t>核能燃料</t>
  </si>
  <si>
    <t>租賃資產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</si>
  <si>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</si>
  <si>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累計減損─固定資產</t>
  </si>
  <si>
    <t>已指撥保留盈餘</t>
  </si>
  <si>
    <t>遞耗資產</t>
  </si>
  <si>
    <t>未指撥保留盈餘</t>
  </si>
  <si>
    <t>天然資源</t>
  </si>
  <si>
    <t>累積虧損</t>
  </si>
  <si>
    <t>累計減損─遞耗資產</t>
  </si>
  <si>
    <t>權益調整</t>
  </si>
  <si>
    <t>無形資產</t>
  </si>
  <si>
    <t>未實現長期投資損失</t>
  </si>
  <si>
    <t>其他資產</t>
  </si>
  <si>
    <t>兌換差價準備</t>
  </si>
  <si>
    <t>非營業資產</t>
  </si>
  <si>
    <t>未認列為退休金成本之淨損失</t>
  </si>
  <si>
    <t>庫藏股票</t>
  </si>
  <si>
    <t>遞延資產</t>
  </si>
  <si>
    <t>受託買賣借項</t>
  </si>
  <si>
    <t>少數股權</t>
  </si>
  <si>
    <t>待整理資產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</si>
  <si>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4,446,048,701,821.49</t>
    </r>
    <r>
      <rPr>
        <b/>
        <sz val="10"/>
        <rFont val="華康中明體"/>
        <family val="3"/>
      </rPr>
      <t>元；期收</t>
    </r>
    <r>
      <rPr>
        <b/>
        <sz val="10"/>
        <rFont val="Times New Roman"/>
        <family val="1"/>
      </rPr>
      <t xml:space="preserve"> ( </t>
    </r>
    <r>
      <rPr>
        <b/>
        <sz val="10"/>
        <rFont val="華康中明體"/>
        <family val="3"/>
      </rPr>
      <t>期付</t>
    </r>
    <r>
      <rPr>
        <b/>
        <sz val="10"/>
        <rFont val="Times New Roman"/>
        <family val="1"/>
      </rPr>
      <t xml:space="preserve"> ) </t>
    </r>
    <r>
      <rPr>
        <b/>
        <sz val="10"/>
        <rFont val="華康中明體"/>
        <family val="3"/>
      </rPr>
      <t>款項</t>
    </r>
    <r>
      <rPr>
        <b/>
        <sz val="10"/>
        <rFont val="Times New Roman"/>
        <family val="1"/>
      </rPr>
      <t>15,187,680,000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</si>
</sst>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3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4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179" fontId="15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49" fontId="32" fillId="0" borderId="0" xfId="0" applyNumberFormat="1" applyFont="1" applyBorder="1" applyAlignment="1" quotePrefix="1">
      <alignment horizontal="distributed"/>
    </xf>
    <xf numFmtId="49" fontId="10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49" fontId="10" fillId="0" borderId="1" xfId="0" applyNumberFormat="1" applyFont="1" applyBorder="1" applyAlignment="1" quotePrefix="1">
      <alignment horizontal="left"/>
    </xf>
    <xf numFmtId="0" fontId="33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84" customWidth="1"/>
    <col min="2" max="2" width="2.625" style="76" customWidth="1"/>
    <col min="3" max="3" width="21.75390625" style="85" customWidth="1"/>
    <col min="4" max="4" width="1.25" style="86" customWidth="1"/>
    <col min="5" max="6" width="18.625" style="78" customWidth="1"/>
    <col min="7" max="7" width="18.125" style="78" customWidth="1"/>
    <col min="8" max="8" width="8.375" style="87" customWidth="1"/>
    <col min="9" max="16384" width="9.00390625" style="78" customWidth="1"/>
  </cols>
  <sheetData>
    <row r="1" ht="30" customHeight="1"/>
    <row r="2" spans="1:8" s="90" customFormat="1" ht="45" customHeight="1">
      <c r="A2" s="88" t="s">
        <v>20</v>
      </c>
      <c r="B2" s="88"/>
      <c r="C2" s="88"/>
      <c r="D2" s="88"/>
      <c r="E2" s="88"/>
      <c r="F2" s="88"/>
      <c r="G2" s="88"/>
      <c r="H2" s="89"/>
    </row>
    <row r="3" spans="1:8" s="10" customFormat="1" ht="21.75" customHeight="1">
      <c r="A3" s="91"/>
      <c r="B3" s="91"/>
      <c r="C3" s="92"/>
      <c r="D3" s="93"/>
      <c r="E3" s="94" t="s">
        <v>21</v>
      </c>
      <c r="F3" s="95"/>
      <c r="G3" s="96"/>
      <c r="H3" s="97" t="s">
        <v>22</v>
      </c>
    </row>
    <row r="4" spans="1:8" s="103" customFormat="1" ht="21" customHeight="1">
      <c r="A4" s="98" t="s">
        <v>23</v>
      </c>
      <c r="B4" s="98"/>
      <c r="C4" s="98"/>
      <c r="D4" s="99"/>
      <c r="E4" s="100" t="s">
        <v>24</v>
      </c>
      <c r="F4" s="100" t="s">
        <v>25</v>
      </c>
      <c r="G4" s="101" t="s">
        <v>26</v>
      </c>
      <c r="H4" s="102"/>
    </row>
    <row r="5" spans="1:8" s="103" customFormat="1" ht="24.75" customHeight="1">
      <c r="A5" s="104"/>
      <c r="B5" s="104"/>
      <c r="C5" s="104"/>
      <c r="D5" s="105"/>
      <c r="E5" s="106"/>
      <c r="F5" s="106"/>
      <c r="G5" s="107" t="s">
        <v>0</v>
      </c>
      <c r="H5" s="107" t="s">
        <v>1</v>
      </c>
    </row>
    <row r="6" spans="1:8" s="109" customFormat="1" ht="18.75" customHeight="1">
      <c r="A6" s="108" t="s">
        <v>27</v>
      </c>
      <c r="C6" s="110"/>
      <c r="D6" s="111"/>
      <c r="E6" s="112">
        <f>SUM(E7:E17)</f>
        <v>163373021828.66</v>
      </c>
      <c r="F6" s="112">
        <f>SUM(F7:F17)</f>
        <v>112686668000</v>
      </c>
      <c r="G6" s="113">
        <f>SUM(G7:G17)</f>
        <v>50686353828.66</v>
      </c>
      <c r="H6" s="114">
        <f>IF(F6=0,0,(G6/F6)*100)</f>
        <v>44.97990288315207</v>
      </c>
    </row>
    <row r="7" spans="1:8" ht="15" customHeight="1">
      <c r="A7" s="5"/>
      <c r="B7" s="115" t="s">
        <v>28</v>
      </c>
      <c r="C7" s="116"/>
      <c r="D7" s="117"/>
      <c r="E7" s="118"/>
      <c r="F7" s="118"/>
      <c r="G7" s="119">
        <f aca="true" t="shared" si="0" ref="G7:G16">E7-F7</f>
        <v>0</v>
      </c>
      <c r="H7" s="120">
        <f aca="true" t="shared" si="1" ref="H7:H36">IF(F7=0,0,(G7/F7)*100)</f>
        <v>0</v>
      </c>
    </row>
    <row r="8" spans="1:8" ht="15" customHeight="1">
      <c r="A8" s="5"/>
      <c r="B8" s="115" t="s">
        <v>29</v>
      </c>
      <c r="C8" s="116"/>
      <c r="D8" s="117"/>
      <c r="E8" s="118"/>
      <c r="F8" s="118"/>
      <c r="G8" s="119">
        <f t="shared" si="0"/>
        <v>0</v>
      </c>
      <c r="H8" s="120">
        <f t="shared" si="1"/>
        <v>0</v>
      </c>
    </row>
    <row r="9" spans="1:8" ht="15" customHeight="1">
      <c r="A9" s="5"/>
      <c r="B9" s="115" t="s">
        <v>30</v>
      </c>
      <c r="C9" s="116"/>
      <c r="D9" s="117"/>
      <c r="E9" s="118"/>
      <c r="F9" s="118"/>
      <c r="G9" s="119">
        <f t="shared" si="0"/>
        <v>0</v>
      </c>
      <c r="H9" s="120">
        <f t="shared" si="1"/>
        <v>0</v>
      </c>
    </row>
    <row r="10" spans="1:8" ht="15" customHeight="1">
      <c r="A10" s="5"/>
      <c r="B10" s="115" t="s">
        <v>31</v>
      </c>
      <c r="C10" s="116"/>
      <c r="D10" s="117"/>
      <c r="E10" s="118"/>
      <c r="F10" s="118"/>
      <c r="G10" s="119">
        <f t="shared" si="0"/>
        <v>0</v>
      </c>
      <c r="H10" s="120">
        <f t="shared" si="1"/>
        <v>0</v>
      </c>
    </row>
    <row r="11" spans="1:8" ht="15" customHeight="1">
      <c r="A11" s="5"/>
      <c r="B11" s="115" t="s">
        <v>32</v>
      </c>
      <c r="C11" s="116"/>
      <c r="D11" s="117"/>
      <c r="E11" s="118"/>
      <c r="F11" s="118"/>
      <c r="G11" s="119">
        <f t="shared" si="0"/>
        <v>0</v>
      </c>
      <c r="H11" s="120">
        <f t="shared" si="1"/>
        <v>0</v>
      </c>
    </row>
    <row r="12" spans="1:8" ht="15" customHeight="1">
      <c r="A12" s="5"/>
      <c r="B12" s="115" t="s">
        <v>33</v>
      </c>
      <c r="C12" s="116"/>
      <c r="D12" s="117"/>
      <c r="E12" s="118"/>
      <c r="F12" s="118"/>
      <c r="G12" s="119">
        <f t="shared" si="0"/>
        <v>0</v>
      </c>
      <c r="H12" s="120">
        <f t="shared" si="1"/>
        <v>0</v>
      </c>
    </row>
    <row r="13" spans="1:8" ht="15" customHeight="1">
      <c r="A13" s="5"/>
      <c r="B13" s="115" t="s">
        <v>34</v>
      </c>
      <c r="C13" s="116"/>
      <c r="D13" s="117"/>
      <c r="E13" s="118"/>
      <c r="F13" s="118"/>
      <c r="G13" s="119">
        <f t="shared" si="0"/>
        <v>0</v>
      </c>
      <c r="H13" s="120">
        <f t="shared" si="1"/>
        <v>0</v>
      </c>
    </row>
    <row r="14" spans="1:8" ht="15" customHeight="1">
      <c r="A14" s="5"/>
      <c r="B14" s="115" t="s">
        <v>35</v>
      </c>
      <c r="C14" s="116"/>
      <c r="D14" s="117"/>
      <c r="E14" s="118"/>
      <c r="F14" s="118"/>
      <c r="G14" s="119">
        <f t="shared" si="0"/>
        <v>0</v>
      </c>
      <c r="H14" s="120">
        <f t="shared" si="1"/>
        <v>0</v>
      </c>
    </row>
    <row r="15" spans="1:8" ht="15" customHeight="1">
      <c r="A15" s="5"/>
      <c r="B15" s="115" t="s">
        <v>36</v>
      </c>
      <c r="C15" s="116"/>
      <c r="D15" s="117"/>
      <c r="E15" s="118"/>
      <c r="F15" s="118"/>
      <c r="G15" s="119">
        <f t="shared" si="0"/>
        <v>0</v>
      </c>
      <c r="H15" s="120">
        <f t="shared" si="1"/>
        <v>0</v>
      </c>
    </row>
    <row r="16" spans="1:8" ht="15" customHeight="1">
      <c r="A16" s="5"/>
      <c r="B16" s="115" t="s">
        <v>37</v>
      </c>
      <c r="C16" s="116"/>
      <c r="D16" s="117"/>
      <c r="E16" s="118">
        <v>163373021828.66</v>
      </c>
      <c r="F16" s="118">
        <v>112686668000</v>
      </c>
      <c r="G16" s="119">
        <f t="shared" si="0"/>
        <v>50686353828.66</v>
      </c>
      <c r="H16" s="120">
        <f t="shared" si="1"/>
        <v>44.97990288315207</v>
      </c>
    </row>
    <row r="17" spans="1:8" ht="15" customHeight="1">
      <c r="A17" s="5"/>
      <c r="B17" s="115" t="s">
        <v>38</v>
      </c>
      <c r="C17" s="116"/>
      <c r="D17" s="117"/>
      <c r="E17" s="118"/>
      <c r="F17" s="118"/>
      <c r="G17" s="119">
        <f>E17-F17</f>
        <v>0</v>
      </c>
      <c r="H17" s="120">
        <f t="shared" si="1"/>
        <v>0</v>
      </c>
    </row>
    <row r="18" spans="1:8" s="109" customFormat="1" ht="16.5" customHeight="1">
      <c r="A18" s="108" t="s">
        <v>39</v>
      </c>
      <c r="C18" s="110"/>
      <c r="D18" s="111"/>
      <c r="E18" s="112">
        <f>SUM(E19:E29)</f>
        <v>78526195658.49</v>
      </c>
      <c r="F18" s="112">
        <f>SUM(F19:F29)</f>
        <v>62131031000</v>
      </c>
      <c r="G18" s="113">
        <f>SUM(G19:G29)</f>
        <v>16395164658.490005</v>
      </c>
      <c r="H18" s="121">
        <f t="shared" si="1"/>
        <v>26.38804538506693</v>
      </c>
    </row>
    <row r="19" spans="1:8" ht="15" customHeight="1">
      <c r="A19" s="5"/>
      <c r="B19" s="115" t="s">
        <v>40</v>
      </c>
      <c r="C19" s="116"/>
      <c r="D19" s="117"/>
      <c r="E19" s="122"/>
      <c r="F19" s="122"/>
      <c r="G19" s="119">
        <f aca="true" t="shared" si="2" ref="G19:G25">E19-F19</f>
        <v>0</v>
      </c>
      <c r="H19" s="120">
        <f t="shared" si="1"/>
        <v>0</v>
      </c>
    </row>
    <row r="20" spans="1:8" ht="15" customHeight="1">
      <c r="A20" s="5"/>
      <c r="B20" s="115" t="s">
        <v>41</v>
      </c>
      <c r="C20" s="116"/>
      <c r="D20" s="117"/>
      <c r="E20" s="122"/>
      <c r="F20" s="122"/>
      <c r="G20" s="119">
        <f t="shared" si="2"/>
        <v>0</v>
      </c>
      <c r="H20" s="120">
        <f t="shared" si="1"/>
        <v>0</v>
      </c>
    </row>
    <row r="21" spans="1:8" ht="15" customHeight="1">
      <c r="A21" s="5"/>
      <c r="B21" s="115" t="s">
        <v>42</v>
      </c>
      <c r="C21" s="116"/>
      <c r="D21" s="117"/>
      <c r="E21" s="122"/>
      <c r="F21" s="122"/>
      <c r="G21" s="119">
        <f t="shared" si="2"/>
        <v>0</v>
      </c>
      <c r="H21" s="120">
        <f t="shared" si="1"/>
        <v>0</v>
      </c>
    </row>
    <row r="22" spans="1:8" ht="15" customHeight="1">
      <c r="A22" s="5"/>
      <c r="B22" s="115" t="s">
        <v>43</v>
      </c>
      <c r="C22" s="116"/>
      <c r="D22" s="117"/>
      <c r="E22" s="122"/>
      <c r="F22" s="122"/>
      <c r="G22" s="119">
        <f t="shared" si="2"/>
        <v>0</v>
      </c>
      <c r="H22" s="120">
        <f t="shared" si="1"/>
        <v>0</v>
      </c>
    </row>
    <row r="23" spans="1:8" ht="15" customHeight="1">
      <c r="A23" s="5"/>
      <c r="B23" s="115" t="s">
        <v>44</v>
      </c>
      <c r="C23" s="116"/>
      <c r="D23" s="117"/>
      <c r="E23" s="122"/>
      <c r="F23" s="122"/>
      <c r="G23" s="119">
        <f t="shared" si="2"/>
        <v>0</v>
      </c>
      <c r="H23" s="120">
        <f t="shared" si="1"/>
        <v>0</v>
      </c>
    </row>
    <row r="24" spans="1:8" ht="15" customHeight="1">
      <c r="A24" s="5"/>
      <c r="B24" s="115" t="s">
        <v>45</v>
      </c>
      <c r="C24" s="116"/>
      <c r="D24" s="117"/>
      <c r="E24" s="122"/>
      <c r="F24" s="122"/>
      <c r="G24" s="119">
        <f t="shared" si="2"/>
        <v>0</v>
      </c>
      <c r="H24" s="120">
        <f t="shared" si="1"/>
        <v>0</v>
      </c>
    </row>
    <row r="25" spans="1:8" ht="15" customHeight="1">
      <c r="A25" s="5"/>
      <c r="B25" s="115" t="s">
        <v>46</v>
      </c>
      <c r="C25" s="116"/>
      <c r="D25" s="117"/>
      <c r="E25" s="122"/>
      <c r="F25" s="122"/>
      <c r="G25" s="119">
        <f t="shared" si="2"/>
        <v>0</v>
      </c>
      <c r="H25" s="120">
        <f t="shared" si="1"/>
        <v>0</v>
      </c>
    </row>
    <row r="26" spans="1:8" ht="15" customHeight="1">
      <c r="A26" s="5"/>
      <c r="B26" s="115" t="s">
        <v>47</v>
      </c>
      <c r="C26" s="116"/>
      <c r="D26" s="117"/>
      <c r="E26" s="122"/>
      <c r="F26" s="122"/>
      <c r="G26" s="119">
        <f>E26-F26</f>
        <v>0</v>
      </c>
      <c r="H26" s="120">
        <f t="shared" si="1"/>
        <v>0</v>
      </c>
    </row>
    <row r="27" spans="1:8" ht="15" customHeight="1">
      <c r="A27" s="5"/>
      <c r="B27" s="123" t="s">
        <v>48</v>
      </c>
      <c r="C27" s="116"/>
      <c r="D27" s="117"/>
      <c r="E27" s="122"/>
      <c r="F27" s="122"/>
      <c r="G27" s="119">
        <f>E27-F27</f>
        <v>0</v>
      </c>
      <c r="H27" s="120">
        <f t="shared" si="1"/>
        <v>0</v>
      </c>
    </row>
    <row r="28" spans="1:8" ht="15" customHeight="1">
      <c r="A28" s="5"/>
      <c r="B28" s="123" t="s">
        <v>49</v>
      </c>
      <c r="C28" s="116"/>
      <c r="D28" s="117"/>
      <c r="E28" s="122">
        <v>78526195658.49</v>
      </c>
      <c r="F28" s="122">
        <v>62131031000</v>
      </c>
      <c r="G28" s="119">
        <f>E28-F28</f>
        <v>16395164658.490005</v>
      </c>
      <c r="H28" s="120">
        <f t="shared" si="1"/>
        <v>26.38804538506693</v>
      </c>
    </row>
    <row r="29" spans="1:8" ht="15" customHeight="1">
      <c r="A29" s="5"/>
      <c r="B29" s="115" t="s">
        <v>50</v>
      </c>
      <c r="C29" s="116"/>
      <c r="D29" s="117"/>
      <c r="E29" s="122"/>
      <c r="F29" s="122"/>
      <c r="G29" s="119">
        <f>E29-F29</f>
        <v>0</v>
      </c>
      <c r="H29" s="120">
        <f t="shared" si="1"/>
        <v>0</v>
      </c>
    </row>
    <row r="30" spans="1:8" ht="2.25" customHeight="1">
      <c r="A30" s="5"/>
      <c r="B30" s="124"/>
      <c r="C30" s="50"/>
      <c r="D30" s="117"/>
      <c r="E30" s="122"/>
      <c r="F30" s="122"/>
      <c r="G30" s="119"/>
      <c r="H30" s="120"/>
    </row>
    <row r="31" spans="1:8" s="109" customFormat="1" ht="16.5" customHeight="1">
      <c r="A31" s="108" t="s">
        <v>51</v>
      </c>
      <c r="B31" s="16"/>
      <c r="C31" s="110"/>
      <c r="D31" s="111"/>
      <c r="E31" s="112">
        <f>E6-E18</f>
        <v>84846826170.17</v>
      </c>
      <c r="F31" s="112">
        <f>F6-F18</f>
        <v>50555637000</v>
      </c>
      <c r="G31" s="113">
        <f>G6-G18</f>
        <v>34291189170.17</v>
      </c>
      <c r="H31" s="121">
        <f t="shared" si="1"/>
        <v>67.82861655994958</v>
      </c>
    </row>
    <row r="32" spans="1:8" s="109" customFormat="1" ht="16.5" customHeight="1">
      <c r="A32" s="108" t="s">
        <v>52</v>
      </c>
      <c r="B32" s="2"/>
      <c r="C32" s="110"/>
      <c r="D32" s="111"/>
      <c r="E32" s="112">
        <f>SUM(E33:E36)</f>
        <v>1084478699.42</v>
      </c>
      <c r="F32" s="112">
        <f>SUM(F33:F36)</f>
        <v>1245345000</v>
      </c>
      <c r="G32" s="113">
        <f>SUM(G33:G36)</f>
        <v>-160866300.57999998</v>
      </c>
      <c r="H32" s="121">
        <f t="shared" si="1"/>
        <v>-12.917408475562993</v>
      </c>
    </row>
    <row r="33" spans="1:8" ht="15" customHeight="1">
      <c r="A33" s="5"/>
      <c r="B33" s="115" t="s">
        <v>53</v>
      </c>
      <c r="C33" s="116"/>
      <c r="D33" s="117"/>
      <c r="E33" s="122"/>
      <c r="F33" s="122"/>
      <c r="G33" s="119">
        <f>E33-F33</f>
        <v>0</v>
      </c>
      <c r="H33" s="120">
        <f t="shared" si="1"/>
        <v>0</v>
      </c>
    </row>
    <row r="34" spans="1:8" ht="15" customHeight="1">
      <c r="A34" s="5"/>
      <c r="B34" s="115" t="s">
        <v>54</v>
      </c>
      <c r="C34" s="116"/>
      <c r="D34" s="117"/>
      <c r="E34" s="122">
        <v>906681239.86</v>
      </c>
      <c r="F34" s="122">
        <v>1037248000</v>
      </c>
      <c r="G34" s="119">
        <f>E34-F34</f>
        <v>-130566760.13999999</v>
      </c>
      <c r="H34" s="120">
        <f t="shared" si="1"/>
        <v>-12.587805437079655</v>
      </c>
    </row>
    <row r="35" spans="1:8" ht="15" customHeight="1">
      <c r="A35" s="5"/>
      <c r="B35" s="115" t="s">
        <v>55</v>
      </c>
      <c r="C35" s="116"/>
      <c r="D35" s="117"/>
      <c r="E35" s="122">
        <v>177797459.56</v>
      </c>
      <c r="F35" s="122">
        <v>208097000</v>
      </c>
      <c r="G35" s="119">
        <f>E35-F35</f>
        <v>-30299540.439999998</v>
      </c>
      <c r="H35" s="120">
        <f t="shared" si="1"/>
        <v>-14.560296611676286</v>
      </c>
    </row>
    <row r="36" spans="1:8" ht="15" customHeight="1">
      <c r="A36" s="5"/>
      <c r="B36" s="115" t="s">
        <v>56</v>
      </c>
      <c r="C36" s="116"/>
      <c r="D36" s="117"/>
      <c r="E36" s="122"/>
      <c r="F36" s="122"/>
      <c r="G36" s="119">
        <f>E36-F36</f>
        <v>0</v>
      </c>
      <c r="H36" s="120">
        <f t="shared" si="1"/>
        <v>0</v>
      </c>
    </row>
    <row r="37" spans="1:8" ht="1.5" customHeight="1">
      <c r="A37" s="5"/>
      <c r="B37" s="124"/>
      <c r="C37" s="50"/>
      <c r="D37" s="117"/>
      <c r="E37" s="122"/>
      <c r="F37" s="122"/>
      <c r="G37" s="119"/>
      <c r="H37" s="120"/>
    </row>
    <row r="38" spans="1:8" s="109" customFormat="1" ht="16.5" customHeight="1">
      <c r="A38" s="108" t="s">
        <v>57</v>
      </c>
      <c r="C38" s="125"/>
      <c r="D38" s="111"/>
      <c r="E38" s="112">
        <f>E31-E32</f>
        <v>83762347470.75</v>
      </c>
      <c r="F38" s="112">
        <f>F31-F32</f>
        <v>49310292000</v>
      </c>
      <c r="G38" s="113">
        <f>G31-G32</f>
        <v>34452055470.75</v>
      </c>
      <c r="H38" s="121">
        <f>IF(F38=0,0,(G38/F38)*100)</f>
        <v>69.86787965228436</v>
      </c>
    </row>
    <row r="39" spans="1:8" s="109" customFormat="1" ht="16.5" customHeight="1">
      <c r="A39" s="108" t="s">
        <v>58</v>
      </c>
      <c r="B39" s="2"/>
      <c r="C39" s="110"/>
      <c r="D39" s="111"/>
      <c r="E39" s="112">
        <f>SUM(E40:E41)</f>
        <v>1897291035.96</v>
      </c>
      <c r="F39" s="112">
        <f>SUM(F40:F41)</f>
        <v>81873000</v>
      </c>
      <c r="G39" s="113">
        <f>SUM(G40:G41)</f>
        <v>1815418035.96</v>
      </c>
      <c r="H39" s="121">
        <f>IF(F39=0,0,(G39/F39)*100)</f>
        <v>2217.358635887289</v>
      </c>
    </row>
    <row r="40" spans="1:8" ht="15" customHeight="1">
      <c r="A40" s="5"/>
      <c r="B40" s="115" t="s">
        <v>59</v>
      </c>
      <c r="C40" s="116"/>
      <c r="D40" s="117"/>
      <c r="E40" s="122">
        <v>4002162</v>
      </c>
      <c r="F40" s="122">
        <v>3000000</v>
      </c>
      <c r="G40" s="119">
        <f>E40-F40</f>
        <v>1002162</v>
      </c>
      <c r="H40" s="120">
        <f aca="true" t="shared" si="3" ref="H40:H52">IF(F40=0,0,(G40/F40)*100)</f>
        <v>33.4054</v>
      </c>
    </row>
    <row r="41" spans="1:8" ht="15" customHeight="1">
      <c r="A41" s="5"/>
      <c r="B41" s="115" t="s">
        <v>60</v>
      </c>
      <c r="C41" s="116"/>
      <c r="D41" s="117"/>
      <c r="E41" s="122">
        <v>1893288873.96</v>
      </c>
      <c r="F41" s="122">
        <v>78873000</v>
      </c>
      <c r="G41" s="119">
        <f>E41-F41</f>
        <v>1814415873.96</v>
      </c>
      <c r="H41" s="120">
        <f t="shared" si="3"/>
        <v>2300.4271093530106</v>
      </c>
    </row>
    <row r="42" spans="1:8" ht="2.25" customHeight="1">
      <c r="A42" s="5"/>
      <c r="B42" s="115"/>
      <c r="C42" s="116"/>
      <c r="D42" s="117"/>
      <c r="E42" s="122"/>
      <c r="F42" s="122"/>
      <c r="G42" s="119"/>
      <c r="H42" s="120"/>
    </row>
    <row r="43" spans="1:8" s="109" customFormat="1" ht="16.5" customHeight="1">
      <c r="A43" s="108" t="s">
        <v>61</v>
      </c>
      <c r="B43" s="2"/>
      <c r="C43" s="110"/>
      <c r="D43" s="126"/>
      <c r="E43" s="112">
        <f>SUM(E44:E45)</f>
        <v>42902891.81999999</v>
      </c>
      <c r="F43" s="112">
        <f>SUM(F44:F45)</f>
        <v>62703000</v>
      </c>
      <c r="G43" s="113">
        <f>SUM(G44:G45)</f>
        <v>-19800108.180000007</v>
      </c>
      <c r="H43" s="121">
        <f t="shared" si="3"/>
        <v>-31.577609013922793</v>
      </c>
    </row>
    <row r="44" spans="1:8" ht="15" customHeight="1">
      <c r="A44" s="5"/>
      <c r="B44" s="115" t="s">
        <v>62</v>
      </c>
      <c r="C44" s="116"/>
      <c r="D44" s="117"/>
      <c r="E44" s="122"/>
      <c r="F44" s="122"/>
      <c r="G44" s="119">
        <f>E44-F44</f>
        <v>0</v>
      </c>
      <c r="H44" s="127">
        <f t="shared" si="3"/>
        <v>0</v>
      </c>
    </row>
    <row r="45" spans="1:8" ht="15" customHeight="1">
      <c r="A45" s="5"/>
      <c r="B45" s="115" t="s">
        <v>63</v>
      </c>
      <c r="C45" s="116"/>
      <c r="D45" s="117"/>
      <c r="E45" s="122">
        <v>42902891.81999999</v>
      </c>
      <c r="F45" s="122">
        <v>62703000</v>
      </c>
      <c r="G45" s="119">
        <f>E45-F45</f>
        <v>-19800108.180000007</v>
      </c>
      <c r="H45" s="127">
        <f t="shared" si="3"/>
        <v>-31.577609013922793</v>
      </c>
    </row>
    <row r="46" spans="1:8" ht="1.5" customHeight="1">
      <c r="A46" s="5"/>
      <c r="B46" s="128"/>
      <c r="C46" s="124"/>
      <c r="D46" s="117"/>
      <c r="E46" s="122"/>
      <c r="F46" s="122"/>
      <c r="G46" s="119">
        <f>E46-F46</f>
        <v>0</v>
      </c>
      <c r="H46" s="127"/>
    </row>
    <row r="47" spans="1:8" s="109" customFormat="1" ht="16.5" customHeight="1">
      <c r="A47" s="108" t="s">
        <v>64</v>
      </c>
      <c r="C47" s="125"/>
      <c r="D47" s="111"/>
      <c r="E47" s="112">
        <f>E39-E43</f>
        <v>1854388144.14</v>
      </c>
      <c r="F47" s="112">
        <f>F39-F43</f>
        <v>19170000</v>
      </c>
      <c r="G47" s="113">
        <f>G39-G43</f>
        <v>1835218144.14</v>
      </c>
      <c r="H47" s="121">
        <f t="shared" si="3"/>
        <v>9573.386250078247</v>
      </c>
    </row>
    <row r="48" spans="1:8" s="109" customFormat="1" ht="16.5" customHeight="1">
      <c r="A48" s="108" t="s">
        <v>65</v>
      </c>
      <c r="C48" s="125"/>
      <c r="D48" s="111"/>
      <c r="E48" s="112">
        <f>E38+E47</f>
        <v>85616735614.89</v>
      </c>
      <c r="F48" s="112">
        <f>F38+F47</f>
        <v>49329462000</v>
      </c>
      <c r="G48" s="113">
        <f>G38+G47</f>
        <v>36287273614.89</v>
      </c>
      <c r="H48" s="129">
        <f t="shared" si="3"/>
        <v>73.56105690933747</v>
      </c>
    </row>
    <row r="49" spans="1:8" s="109" customFormat="1" ht="16.5" customHeight="1">
      <c r="A49" s="108" t="s">
        <v>66</v>
      </c>
      <c r="C49" s="125"/>
      <c r="D49" s="111"/>
      <c r="E49" s="112">
        <v>4525224</v>
      </c>
      <c r="F49" s="112">
        <v>5323000</v>
      </c>
      <c r="G49" s="113">
        <f>E49-F49</f>
        <v>-797776</v>
      </c>
      <c r="H49" s="129">
        <f t="shared" si="3"/>
        <v>-14.987337967311667</v>
      </c>
    </row>
    <row r="50" spans="1:8" s="109" customFormat="1" ht="16.5" customHeight="1">
      <c r="A50" s="108" t="s">
        <v>67</v>
      </c>
      <c r="C50" s="125"/>
      <c r="D50" s="111"/>
      <c r="E50" s="112"/>
      <c r="F50" s="112"/>
      <c r="G50" s="113">
        <f>E50-F50</f>
        <v>0</v>
      </c>
      <c r="H50" s="129">
        <f t="shared" si="3"/>
        <v>0</v>
      </c>
    </row>
    <row r="51" spans="1:8" s="109" customFormat="1" ht="16.5" customHeight="1">
      <c r="A51" s="108" t="s">
        <v>68</v>
      </c>
      <c r="C51" s="125"/>
      <c r="D51" s="111"/>
      <c r="E51" s="112"/>
      <c r="F51" s="112"/>
      <c r="G51" s="113">
        <f>E51-F51</f>
        <v>0</v>
      </c>
      <c r="H51" s="129">
        <f t="shared" si="3"/>
        <v>0</v>
      </c>
    </row>
    <row r="52" spans="1:8" s="109" customFormat="1" ht="16.5" customHeight="1">
      <c r="A52" s="108" t="s">
        <v>69</v>
      </c>
      <c r="B52" s="124"/>
      <c r="C52" s="130"/>
      <c r="D52" s="111"/>
      <c r="E52" s="112"/>
      <c r="F52" s="112"/>
      <c r="G52" s="113">
        <f>E52-F52</f>
        <v>0</v>
      </c>
      <c r="H52" s="129">
        <f t="shared" si="3"/>
        <v>0</v>
      </c>
    </row>
    <row r="53" spans="1:8" s="109" customFormat="1" ht="16.5" customHeight="1">
      <c r="A53" s="131" t="s">
        <v>70</v>
      </c>
      <c r="B53" s="132"/>
      <c r="C53" s="133"/>
      <c r="D53" s="134"/>
      <c r="E53" s="135">
        <f>E48-E49+E50+E51-E52</f>
        <v>85612210390.89</v>
      </c>
      <c r="F53" s="135">
        <f>F48-F49+F50-F51-F52</f>
        <v>49324139000</v>
      </c>
      <c r="G53" s="136">
        <f>E53-F53</f>
        <v>36288071390.89</v>
      </c>
      <c r="H53" s="137">
        <f>IF(F53=0,0,(G53/F53)*100)</f>
        <v>73.57061294245804</v>
      </c>
    </row>
    <row r="54" ht="13.5" customHeight="1">
      <c r="A54" s="86"/>
    </row>
    <row r="55" ht="13.5" customHeight="1">
      <c r="A55" s="86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D6" sqref="D6"/>
    </sheetView>
  </sheetViews>
  <sheetFormatPr defaultColWidth="9.00390625" defaultRowHeight="16.5"/>
  <cols>
    <col min="1" max="1" width="2.25390625" style="75" customWidth="1"/>
    <col min="2" max="2" width="2.25390625" style="76" customWidth="1"/>
    <col min="3" max="3" width="17.75390625" style="70" customWidth="1"/>
    <col min="4" max="4" width="18.375" style="77" customWidth="1"/>
    <col min="5" max="5" width="7.125" style="77" customWidth="1"/>
    <col min="6" max="6" width="1.875" style="83" customWidth="1"/>
    <col min="7" max="7" width="2.25390625" style="83" customWidth="1"/>
    <col min="8" max="8" width="17.875" style="83" customWidth="1"/>
    <col min="9" max="9" width="18.125" style="83" customWidth="1"/>
    <col min="10" max="10" width="7.25390625" style="83" customWidth="1"/>
    <col min="11" max="16384" width="9.00390625" style="83" customWidth="1"/>
  </cols>
  <sheetData>
    <row r="1" spans="1:10" s="4" customFormat="1" ht="4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</row>
    <row r="2" spans="1:10" s="10" customFormat="1" ht="21.75" customHeight="1">
      <c r="A2" s="5"/>
      <c r="B2" s="6"/>
      <c r="C2" s="7" t="s">
        <v>72</v>
      </c>
      <c r="D2" s="8" t="s">
        <v>73</v>
      </c>
      <c r="E2" s="8"/>
      <c r="F2" s="8"/>
      <c r="G2" s="8"/>
      <c r="H2" s="8"/>
      <c r="I2" s="7"/>
      <c r="J2" s="9" t="s">
        <v>74</v>
      </c>
    </row>
    <row r="3" spans="1:10" s="16" customFormat="1" ht="21" customHeight="1">
      <c r="A3" s="11"/>
      <c r="B3" s="12"/>
      <c r="C3" s="12"/>
      <c r="D3" s="13" t="s">
        <v>0</v>
      </c>
      <c r="E3" s="14" t="s">
        <v>1</v>
      </c>
      <c r="F3" s="11"/>
      <c r="G3" s="12"/>
      <c r="H3" s="12"/>
      <c r="I3" s="13" t="s">
        <v>0</v>
      </c>
      <c r="J3" s="15" t="s">
        <v>1</v>
      </c>
    </row>
    <row r="4" spans="1:10" s="22" customFormat="1" ht="24.75" customHeight="1">
      <c r="A4" s="17"/>
      <c r="B4" s="18" t="s">
        <v>2</v>
      </c>
      <c r="C4" s="18"/>
      <c r="D4" s="19"/>
      <c r="E4" s="20"/>
      <c r="F4" s="17"/>
      <c r="G4" s="18" t="s">
        <v>2</v>
      </c>
      <c r="H4" s="18"/>
      <c r="I4" s="21"/>
      <c r="J4" s="21"/>
    </row>
    <row r="5" spans="1:10" s="28" customFormat="1" ht="24.75" customHeight="1">
      <c r="A5" s="11"/>
      <c r="B5" s="23" t="s">
        <v>3</v>
      </c>
      <c r="C5" s="24"/>
      <c r="D5" s="25">
        <f>SUM(D6,D17,D26,D30,D42,D45,D47)</f>
        <v>8793053412282.569</v>
      </c>
      <c r="E5" s="25">
        <f aca="true" t="shared" si="0" ref="E5:E16">IF(D$5&gt;0,(D5/D$5)*100,0)</f>
        <v>100</v>
      </c>
      <c r="F5" s="26"/>
      <c r="G5" s="23" t="s">
        <v>4</v>
      </c>
      <c r="H5" s="24"/>
      <c r="I5" s="25">
        <f>I6+I15+I22+I25+I27</f>
        <v>8136732505994.14</v>
      </c>
      <c r="J5" s="27">
        <f>J6+J15+J22+J25+J27</f>
        <v>92.52766740360833</v>
      </c>
    </row>
    <row r="6" spans="1:10" s="34" customFormat="1" ht="13.5" customHeight="1">
      <c r="A6" s="29" t="s">
        <v>75</v>
      </c>
      <c r="B6" s="30"/>
      <c r="C6" s="31"/>
      <c r="D6" s="25">
        <f>SUM(D7:D16)</f>
        <v>660780785250.19</v>
      </c>
      <c r="E6" s="25">
        <f>SUM(E7:E16)</f>
        <v>7.514790453054459</v>
      </c>
      <c r="F6" s="32" t="s">
        <v>76</v>
      </c>
      <c r="G6" s="30"/>
      <c r="H6" s="31"/>
      <c r="I6" s="25">
        <f>SUM(I7:I14)</f>
        <v>7807595166392.72</v>
      </c>
      <c r="J6" s="33">
        <f>SUM(J7:J14)-0.01</f>
        <v>88.78655012135783</v>
      </c>
    </row>
    <row r="7" spans="1:10" s="41" customFormat="1" ht="13.5" customHeight="1">
      <c r="A7" s="5"/>
      <c r="B7" s="35" t="s">
        <v>5</v>
      </c>
      <c r="C7" s="36"/>
      <c r="D7" s="37">
        <v>1050349714.77</v>
      </c>
      <c r="E7" s="37">
        <f t="shared" si="0"/>
        <v>0.011945221591658022</v>
      </c>
      <c r="F7" s="38"/>
      <c r="G7" s="39" t="s">
        <v>6</v>
      </c>
      <c r="H7" s="36"/>
      <c r="I7" s="37"/>
      <c r="J7" s="40">
        <f>IF(I$54&gt;0,(I7/I$54)*100,0)</f>
        <v>0</v>
      </c>
    </row>
    <row r="8" spans="1:10" s="41" customFormat="1" ht="13.5" customHeight="1">
      <c r="A8" s="5"/>
      <c r="B8" s="35" t="s">
        <v>77</v>
      </c>
      <c r="C8" s="36"/>
      <c r="D8" s="37">
        <v>243725986427.53</v>
      </c>
      <c r="E8" s="37">
        <f t="shared" si="0"/>
        <v>2.7718015005695467</v>
      </c>
      <c r="F8" s="38"/>
      <c r="G8" s="39" t="s">
        <v>78</v>
      </c>
      <c r="H8" s="36"/>
      <c r="I8" s="37"/>
      <c r="J8" s="40">
        <f>IF(I$54&gt;0,(I8/I$54)*100,0)</f>
        <v>0</v>
      </c>
    </row>
    <row r="9" spans="1:10" s="41" customFormat="1" ht="13.5" customHeight="1">
      <c r="A9" s="5"/>
      <c r="B9" s="35" t="s">
        <v>79</v>
      </c>
      <c r="C9" s="42"/>
      <c r="D9" s="37"/>
      <c r="E9" s="37">
        <f t="shared" si="0"/>
        <v>0</v>
      </c>
      <c r="F9" s="38"/>
      <c r="G9" s="35" t="s">
        <v>80</v>
      </c>
      <c r="H9" s="36"/>
      <c r="I9" s="37">
        <v>6573031769010.569</v>
      </c>
      <c r="J9" s="40">
        <f>IF(I$54&gt;0,(I9/I$54)*100,0)</f>
        <v>74.75255137002847</v>
      </c>
    </row>
    <row r="10" spans="1:10" s="41" customFormat="1" ht="13.5" customHeight="1">
      <c r="A10" s="5"/>
      <c r="B10" s="35" t="s">
        <v>81</v>
      </c>
      <c r="C10" s="42"/>
      <c r="D10" s="37">
        <v>3697664836.25</v>
      </c>
      <c r="E10" s="37">
        <f t="shared" si="0"/>
        <v>0.04205211390033091</v>
      </c>
      <c r="F10" s="38"/>
      <c r="G10" s="35" t="s">
        <v>82</v>
      </c>
      <c r="H10" s="36"/>
      <c r="I10" s="37">
        <v>179095052.69</v>
      </c>
      <c r="J10" s="40"/>
    </row>
    <row r="11" spans="1:10" s="41" customFormat="1" ht="13.5" customHeight="1">
      <c r="A11" s="5"/>
      <c r="B11" s="35" t="s">
        <v>7</v>
      </c>
      <c r="C11" s="42"/>
      <c r="D11" s="37">
        <v>169569805921.61996</v>
      </c>
      <c r="E11" s="37">
        <f t="shared" si="0"/>
        <v>1.9284519036897527</v>
      </c>
      <c r="F11" s="43"/>
      <c r="G11" s="35" t="s">
        <v>83</v>
      </c>
      <c r="H11" s="36"/>
      <c r="I11" s="37">
        <v>335372859972.46</v>
      </c>
      <c r="J11" s="40">
        <f>IF(I$54&gt;0,(I11/I$54)*100,0)</f>
        <v>3.814065993321441</v>
      </c>
    </row>
    <row r="12" spans="1:10" s="41" customFormat="1" ht="13.5" customHeight="1">
      <c r="A12" s="5"/>
      <c r="B12" s="35" t="s">
        <v>8</v>
      </c>
      <c r="C12" s="42"/>
      <c r="D12" s="37">
        <v>153519107210.79</v>
      </c>
      <c r="E12" s="37">
        <f t="shared" si="0"/>
        <v>1.7459135070912564</v>
      </c>
      <c r="F12" s="43"/>
      <c r="G12" s="35" t="s">
        <v>84</v>
      </c>
      <c r="H12" s="36"/>
      <c r="I12" s="37">
        <v>898644146111</v>
      </c>
      <c r="J12" s="40">
        <f>IF(I$54&gt;0,(I12/I$54)*100,0)</f>
        <v>10.219932758007925</v>
      </c>
    </row>
    <row r="13" spans="1:10" s="41" customFormat="1" ht="13.5" customHeight="1">
      <c r="A13" s="5"/>
      <c r="B13" s="35" t="s">
        <v>85</v>
      </c>
      <c r="C13" s="42"/>
      <c r="D13" s="37">
        <v>1924525324.3500001</v>
      </c>
      <c r="E13" s="37">
        <f t="shared" si="0"/>
        <v>0.021886883135063512</v>
      </c>
      <c r="F13" s="43"/>
      <c r="G13" s="35" t="s">
        <v>86</v>
      </c>
      <c r="H13" s="36"/>
      <c r="I13" s="37">
        <v>367296246</v>
      </c>
      <c r="J13" s="40">
        <v>0.01</v>
      </c>
    </row>
    <row r="14" spans="1:10" s="41" customFormat="1" ht="13.5" customHeight="1">
      <c r="A14" s="5"/>
      <c r="B14" s="35" t="s">
        <v>87</v>
      </c>
      <c r="C14" s="42"/>
      <c r="D14" s="37">
        <v>87292098922.88</v>
      </c>
      <c r="E14" s="37">
        <f t="shared" si="0"/>
        <v>0.9927393230768519</v>
      </c>
      <c r="G14" s="35" t="s">
        <v>88</v>
      </c>
      <c r="H14" s="42"/>
      <c r="I14" s="37"/>
      <c r="J14" s="40">
        <f>IF(I$54&gt;0,(I14/I$54)*100,0)</f>
        <v>0</v>
      </c>
    </row>
    <row r="15" spans="1:10" s="41" customFormat="1" ht="13.5" customHeight="1">
      <c r="A15" s="5"/>
      <c r="B15" s="35" t="s">
        <v>89</v>
      </c>
      <c r="C15" s="42"/>
      <c r="D15" s="37">
        <v>1246892</v>
      </c>
      <c r="E15" s="37"/>
      <c r="F15" s="32" t="s">
        <v>90</v>
      </c>
      <c r="G15" s="30"/>
      <c r="H15" s="31"/>
      <c r="I15" s="25">
        <f>SUM(I16:I21)</f>
        <v>244001680841.91998</v>
      </c>
      <c r="J15" s="33">
        <f>SUM(J16:J21)</f>
        <v>2.7749368666530154</v>
      </c>
    </row>
    <row r="16" spans="1:10" s="41" customFormat="1" ht="13.5" customHeight="1">
      <c r="A16" s="5"/>
      <c r="B16" s="35" t="s">
        <v>91</v>
      </c>
      <c r="C16" s="42"/>
      <c r="D16" s="37"/>
      <c r="E16" s="37">
        <f t="shared" si="0"/>
        <v>0</v>
      </c>
      <c r="F16" s="43"/>
      <c r="G16" s="44" t="s">
        <v>92</v>
      </c>
      <c r="H16" s="45"/>
      <c r="I16" s="37">
        <v>238308777022.58</v>
      </c>
      <c r="J16" s="40">
        <f aca="true" t="shared" si="1" ref="J16:J21">IF(I$54&gt;0,(I16/I$54)*100,0)</f>
        <v>2.710193670491056</v>
      </c>
    </row>
    <row r="17" spans="1:10" s="41" customFormat="1" ht="13.5" customHeight="1">
      <c r="A17" s="29" t="s">
        <v>93</v>
      </c>
      <c r="B17" s="30"/>
      <c r="C17" s="31"/>
      <c r="D17" s="25">
        <f>SUM(D18:D25)</f>
        <v>315833749468.23</v>
      </c>
      <c r="E17" s="25">
        <f>SUM(E18:E25)</f>
        <v>3.591855236851602</v>
      </c>
      <c r="F17" s="38"/>
      <c r="G17" s="35" t="s">
        <v>94</v>
      </c>
      <c r="H17" s="36"/>
      <c r="I17" s="37"/>
      <c r="J17" s="40">
        <f t="shared" si="1"/>
        <v>0</v>
      </c>
    </row>
    <row r="18" spans="1:10" s="34" customFormat="1" ht="13.5" customHeight="1">
      <c r="A18" s="46"/>
      <c r="B18" s="35" t="s">
        <v>9</v>
      </c>
      <c r="C18" s="42"/>
      <c r="D18" s="37"/>
      <c r="E18" s="37">
        <f aca="true" t="shared" si="2" ref="E18:E52">IF(D$5&gt;0,(D18/D$5)*100,0)</f>
        <v>0</v>
      </c>
      <c r="F18" s="43"/>
      <c r="G18" s="35" t="s">
        <v>95</v>
      </c>
      <c r="H18" s="36"/>
      <c r="I18" s="37"/>
      <c r="J18" s="40">
        <f t="shared" si="1"/>
        <v>0</v>
      </c>
    </row>
    <row r="19" spans="1:10" s="34" customFormat="1" ht="13.5" customHeight="1">
      <c r="A19" s="5"/>
      <c r="B19" s="35" t="s">
        <v>96</v>
      </c>
      <c r="C19" s="42"/>
      <c r="D19" s="37"/>
      <c r="E19" s="37">
        <f t="shared" si="2"/>
        <v>0</v>
      </c>
      <c r="F19" s="38"/>
      <c r="G19" s="35" t="s">
        <v>97</v>
      </c>
      <c r="H19" s="36"/>
      <c r="I19" s="37">
        <v>5692903819.34</v>
      </c>
      <c r="J19" s="40">
        <f t="shared" si="1"/>
        <v>0.06474319616195975</v>
      </c>
    </row>
    <row r="20" spans="1:10" s="41" customFormat="1" ht="13.5" customHeight="1">
      <c r="A20" s="5"/>
      <c r="B20" s="35" t="s">
        <v>98</v>
      </c>
      <c r="C20" s="42"/>
      <c r="D20" s="37"/>
      <c r="E20" s="37">
        <f t="shared" si="2"/>
        <v>0</v>
      </c>
      <c r="F20" s="38"/>
      <c r="G20" s="35" t="s">
        <v>99</v>
      </c>
      <c r="H20" s="36"/>
      <c r="I20" s="37"/>
      <c r="J20" s="40">
        <f t="shared" si="1"/>
        <v>0</v>
      </c>
    </row>
    <row r="21" spans="1:10" s="41" customFormat="1" ht="13.5" customHeight="1">
      <c r="A21" s="5"/>
      <c r="B21" s="35" t="s">
        <v>100</v>
      </c>
      <c r="C21" s="42"/>
      <c r="D21" s="37"/>
      <c r="E21" s="37">
        <f t="shared" si="2"/>
        <v>0</v>
      </c>
      <c r="F21" s="38"/>
      <c r="G21" s="35" t="s">
        <v>101</v>
      </c>
      <c r="H21" s="36"/>
      <c r="I21" s="37"/>
      <c r="J21" s="40">
        <f t="shared" si="1"/>
        <v>0</v>
      </c>
    </row>
    <row r="22" spans="1:10" s="41" customFormat="1" ht="13.5" customHeight="1">
      <c r="A22" s="5"/>
      <c r="B22" s="35" t="s">
        <v>102</v>
      </c>
      <c r="C22" s="42"/>
      <c r="D22" s="37"/>
      <c r="E22" s="37">
        <f t="shared" si="2"/>
        <v>0</v>
      </c>
      <c r="F22" s="32" t="s">
        <v>103</v>
      </c>
      <c r="G22" s="30"/>
      <c r="H22" s="31"/>
      <c r="I22" s="25">
        <f>SUM(I23:I24)</f>
        <v>0</v>
      </c>
      <c r="J22" s="33">
        <f>SUM(J23:J24)</f>
        <v>0</v>
      </c>
    </row>
    <row r="23" spans="1:10" s="41" customFormat="1" ht="13.5" customHeight="1">
      <c r="A23" s="5"/>
      <c r="B23" s="35" t="s">
        <v>104</v>
      </c>
      <c r="C23" s="42"/>
      <c r="D23" s="37"/>
      <c r="E23" s="37">
        <f t="shared" si="2"/>
        <v>0</v>
      </c>
      <c r="F23" s="38"/>
      <c r="G23" s="35" t="s">
        <v>105</v>
      </c>
      <c r="H23" s="36"/>
      <c r="I23" s="37"/>
      <c r="J23" s="40">
        <f>IF(I$54&gt;0,(I23/I$54)*100,0)</f>
        <v>0</v>
      </c>
    </row>
    <row r="24" spans="1:10" s="41" customFormat="1" ht="13.5" customHeight="1">
      <c r="A24" s="5"/>
      <c r="B24" s="35" t="s">
        <v>106</v>
      </c>
      <c r="C24" s="42"/>
      <c r="D24" s="37"/>
      <c r="E24" s="37">
        <f t="shared" si="2"/>
        <v>0</v>
      </c>
      <c r="F24" s="38"/>
      <c r="G24" s="35" t="s">
        <v>107</v>
      </c>
      <c r="H24" s="36"/>
      <c r="I24" s="37"/>
      <c r="J24" s="40">
        <f>IF(I$54&gt;0,(I24/I$54)*100,0)</f>
        <v>0</v>
      </c>
    </row>
    <row r="25" spans="1:10" s="41" customFormat="1" ht="13.5" customHeight="1">
      <c r="A25" s="5"/>
      <c r="B25" s="35" t="s">
        <v>108</v>
      </c>
      <c r="C25" s="42"/>
      <c r="D25" s="37">
        <v>315833749468.23</v>
      </c>
      <c r="E25" s="37">
        <f t="shared" si="2"/>
        <v>3.591855236851602</v>
      </c>
      <c r="F25" s="32" t="s">
        <v>109</v>
      </c>
      <c r="G25" s="30"/>
      <c r="H25" s="31"/>
      <c r="I25" s="25">
        <f>I26</f>
        <v>178898757</v>
      </c>
      <c r="J25" s="33">
        <f>SUM(J26)</f>
        <v>0</v>
      </c>
    </row>
    <row r="26" spans="1:10" s="34" customFormat="1" ht="13.5" customHeight="1">
      <c r="A26" s="29" t="s">
        <v>110</v>
      </c>
      <c r="B26" s="30"/>
      <c r="C26" s="31"/>
      <c r="D26" s="25">
        <f>SUM(D27:D29)</f>
        <v>7800615068867.88</v>
      </c>
      <c r="E26" s="25">
        <f>SUM(E27:E29)+0.01</f>
        <v>88.72338206557006</v>
      </c>
      <c r="F26" s="43"/>
      <c r="G26" s="35" t="s">
        <v>111</v>
      </c>
      <c r="H26" s="36"/>
      <c r="I26" s="37">
        <v>178898757</v>
      </c>
      <c r="J26" s="40"/>
    </row>
    <row r="27" spans="1:10" s="34" customFormat="1" ht="13.5" customHeight="1">
      <c r="A27" s="5"/>
      <c r="B27" s="35" t="s">
        <v>10</v>
      </c>
      <c r="C27" s="42"/>
      <c r="D27" s="37"/>
      <c r="E27" s="37">
        <f t="shared" si="2"/>
        <v>0</v>
      </c>
      <c r="F27" s="32" t="s">
        <v>112</v>
      </c>
      <c r="G27" s="30"/>
      <c r="H27" s="31"/>
      <c r="I27" s="25">
        <f>SUM(I28:I32)</f>
        <v>84956760002.5</v>
      </c>
      <c r="J27" s="33">
        <f>SUM(J28:J32)-0.01</f>
        <v>0.9661804155974786</v>
      </c>
    </row>
    <row r="28" spans="1:10" s="34" customFormat="1" ht="13.5" customHeight="1">
      <c r="A28" s="5"/>
      <c r="B28" s="35" t="s">
        <v>113</v>
      </c>
      <c r="C28" s="42"/>
      <c r="D28" s="37">
        <v>7799122060349.01</v>
      </c>
      <c r="E28" s="37">
        <f t="shared" si="2"/>
        <v>88.69640265638343</v>
      </c>
      <c r="F28" s="43"/>
      <c r="G28" s="35" t="s">
        <v>114</v>
      </c>
      <c r="H28" s="36"/>
      <c r="I28" s="37">
        <v>82400000000</v>
      </c>
      <c r="J28" s="40">
        <f>IF(I$54&gt;0,(I28/I$54)*100,0)</f>
        <v>0.9371033716785984</v>
      </c>
    </row>
    <row r="29" spans="1:10" s="34" customFormat="1" ht="13.5" customHeight="1">
      <c r="A29" s="5"/>
      <c r="B29" s="35" t="s">
        <v>115</v>
      </c>
      <c r="C29" s="42"/>
      <c r="D29" s="37">
        <v>1493008518.87</v>
      </c>
      <c r="E29" s="37">
        <f t="shared" si="2"/>
        <v>0.016979409186625573</v>
      </c>
      <c r="F29" s="43"/>
      <c r="G29" s="35" t="s">
        <v>116</v>
      </c>
      <c r="H29" s="36"/>
      <c r="I29" s="37">
        <v>1286378447.05</v>
      </c>
      <c r="J29" s="40">
        <f>IF(I$54&gt;0,(I29/I$54)*100,0)+0.01</f>
        <v>0.024629485193995562</v>
      </c>
    </row>
    <row r="30" spans="1:10" s="34" customFormat="1" ht="13.5" customHeight="1">
      <c r="A30" s="29" t="s">
        <v>117</v>
      </c>
      <c r="B30" s="30"/>
      <c r="C30" s="31"/>
      <c r="D30" s="25">
        <f>SUM(D31:D41)</f>
        <v>8973493057.039999</v>
      </c>
      <c r="E30" s="25">
        <f>SUM(E31:E41)</f>
        <v>0.09660205879762751</v>
      </c>
      <c r="F30" s="43"/>
      <c r="G30" s="35" t="s">
        <v>118</v>
      </c>
      <c r="H30" s="36"/>
      <c r="I30" s="37">
        <v>1270381555.45</v>
      </c>
      <c r="J30" s="40">
        <f>IF(I$54&gt;0,(I30/I$54)*100,0)</f>
        <v>0.014447558724884674</v>
      </c>
    </row>
    <row r="31" spans="1:10" s="41" customFormat="1" ht="13.5" customHeight="1">
      <c r="A31" s="5"/>
      <c r="B31" s="35" t="s">
        <v>11</v>
      </c>
      <c r="C31" s="42"/>
      <c r="D31" s="37">
        <v>5833944883</v>
      </c>
      <c r="E31" s="37">
        <f t="shared" si="2"/>
        <v>0.06634720169959231</v>
      </c>
      <c r="F31" s="38"/>
      <c r="G31" s="35" t="s">
        <v>119</v>
      </c>
      <c r="H31" s="36"/>
      <c r="I31" s="37"/>
      <c r="J31" s="40">
        <f>IF(I$54&gt;0,(I31/I$54)*100,0)</f>
        <v>0</v>
      </c>
    </row>
    <row r="32" spans="1:10" s="41" customFormat="1" ht="13.5" customHeight="1">
      <c r="A32" s="5"/>
      <c r="B32" s="35" t="s">
        <v>12</v>
      </c>
      <c r="C32" s="42"/>
      <c r="D32" s="37">
        <v>29592677.060000002</v>
      </c>
      <c r="E32" s="37"/>
      <c r="F32" s="38"/>
      <c r="G32" s="35" t="s">
        <v>120</v>
      </c>
      <c r="H32" s="36"/>
      <c r="I32" s="37">
        <v>0</v>
      </c>
      <c r="J32" s="40">
        <f>IF(I$54&gt;0,(I32/I$54)*100,0)</f>
        <v>0</v>
      </c>
    </row>
    <row r="33" spans="1:10" s="41" customFormat="1" ht="13.5" customHeight="1">
      <c r="A33" s="5"/>
      <c r="B33" s="35" t="s">
        <v>121</v>
      </c>
      <c r="C33" s="42"/>
      <c r="D33" s="37">
        <v>1723498329.3099997</v>
      </c>
      <c r="E33" s="37">
        <f t="shared" si="2"/>
        <v>0.019600680770374173</v>
      </c>
      <c r="F33" s="43"/>
      <c r="G33" s="35"/>
      <c r="H33" s="36"/>
      <c r="I33" s="37"/>
      <c r="J33" s="40"/>
    </row>
    <row r="34" spans="1:10" s="41" customFormat="1" ht="13.5" customHeight="1">
      <c r="A34" s="5"/>
      <c r="B34" s="35" t="s">
        <v>13</v>
      </c>
      <c r="C34" s="42"/>
      <c r="D34" s="37">
        <v>936827415.1300001</v>
      </c>
      <c r="E34" s="37">
        <f t="shared" si="2"/>
        <v>0.010654176327661032</v>
      </c>
      <c r="F34" s="38"/>
      <c r="G34" s="47" t="s">
        <v>122</v>
      </c>
      <c r="H34" s="48"/>
      <c r="I34" s="25">
        <f>I35+I38+I40+I44+I49+I51</f>
        <v>656320906288.43</v>
      </c>
      <c r="J34" s="33">
        <f>J35+J38+J40+J44+J49+J51+0.01</f>
        <v>7.474084152743218</v>
      </c>
    </row>
    <row r="35" spans="1:10" s="41" customFormat="1" ht="13.5" customHeight="1">
      <c r="A35" s="5"/>
      <c r="B35" s="35" t="s">
        <v>14</v>
      </c>
      <c r="C35" s="42"/>
      <c r="D35" s="37">
        <v>42145675.870000005</v>
      </c>
      <c r="E35" s="37"/>
      <c r="F35" s="32" t="s">
        <v>123</v>
      </c>
      <c r="G35" s="30"/>
      <c r="H35" s="31"/>
      <c r="I35" s="25">
        <f>SUM(I36:I37)</f>
        <v>80000000000</v>
      </c>
      <c r="J35" s="33">
        <f>SUM(J36:J37)</f>
        <v>0.9098090987170857</v>
      </c>
    </row>
    <row r="36" spans="1:10" s="41" customFormat="1" ht="13.5" customHeight="1">
      <c r="A36" s="5"/>
      <c r="B36" s="35" t="s">
        <v>15</v>
      </c>
      <c r="C36" s="42"/>
      <c r="D36" s="37">
        <v>291007353.66999996</v>
      </c>
      <c r="E36" s="37"/>
      <c r="G36" s="35" t="s">
        <v>123</v>
      </c>
      <c r="H36" s="36"/>
      <c r="I36" s="37">
        <v>80000000000</v>
      </c>
      <c r="J36" s="40">
        <f aca="true" t="shared" si="3" ref="J36:J53">IF(I$54&gt;0,(I36/I$54)*100,0)</f>
        <v>0.9098090987170857</v>
      </c>
    </row>
    <row r="37" spans="1:10" s="41" customFormat="1" ht="13.5" customHeight="1">
      <c r="A37" s="5"/>
      <c r="B37" s="35" t="s">
        <v>124</v>
      </c>
      <c r="C37" s="42"/>
      <c r="D37" s="37"/>
      <c r="E37" s="37">
        <f t="shared" si="2"/>
        <v>0</v>
      </c>
      <c r="F37" s="43"/>
      <c r="G37" s="35" t="s">
        <v>125</v>
      </c>
      <c r="H37" s="36"/>
      <c r="I37" s="37"/>
      <c r="J37" s="40">
        <f t="shared" si="3"/>
        <v>0</v>
      </c>
    </row>
    <row r="38" spans="1:10" s="41" customFormat="1" ht="13.5" customHeight="1">
      <c r="A38" s="5"/>
      <c r="B38" s="35" t="s">
        <v>126</v>
      </c>
      <c r="C38" s="42"/>
      <c r="D38" s="37">
        <v>116476723</v>
      </c>
      <c r="E38" s="37"/>
      <c r="F38" s="32" t="s">
        <v>127</v>
      </c>
      <c r="G38" s="30"/>
      <c r="H38" s="31"/>
      <c r="I38" s="25">
        <f>I39</f>
        <v>8486549797.31</v>
      </c>
      <c r="J38" s="33">
        <f>J39</f>
        <v>0.09651425277885348</v>
      </c>
    </row>
    <row r="39" spans="1:10" s="41" customFormat="1" ht="13.5" customHeight="1">
      <c r="A39" s="5"/>
      <c r="B39" s="35" t="s">
        <v>128</v>
      </c>
      <c r="C39" s="42"/>
      <c r="D39" s="37"/>
      <c r="E39" s="37">
        <f t="shared" si="2"/>
        <v>0</v>
      </c>
      <c r="G39" s="35" t="s">
        <v>127</v>
      </c>
      <c r="H39" s="42"/>
      <c r="I39" s="37">
        <v>8486549797.31</v>
      </c>
      <c r="J39" s="40">
        <f>IF(I$54&gt;0,(I39/I$54)*100,0)</f>
        <v>0.09651425277885348</v>
      </c>
    </row>
    <row r="40" spans="1:14" s="41" customFormat="1" ht="13.5" customHeight="1">
      <c r="A40" s="5"/>
      <c r="B40" s="35" t="s">
        <v>129</v>
      </c>
      <c r="C40" s="42"/>
      <c r="D40" s="37"/>
      <c r="E40" s="37">
        <f t="shared" si="2"/>
        <v>0</v>
      </c>
      <c r="F40" s="32" t="s">
        <v>130</v>
      </c>
      <c r="G40" s="30"/>
      <c r="H40" s="31"/>
      <c r="I40" s="25">
        <f>SUM(I41:I43)</f>
        <v>450007251495.14</v>
      </c>
      <c r="J40" s="33">
        <f>SUM(J41:J43)-0.01</f>
        <v>5.117758648736829</v>
      </c>
      <c r="K40" s="46"/>
      <c r="L40" s="49"/>
      <c r="M40" s="50"/>
      <c r="N40" s="51"/>
    </row>
    <row r="41" spans="1:14" s="41" customFormat="1" ht="13.5" customHeight="1">
      <c r="A41" s="5"/>
      <c r="B41" s="35" t="s">
        <v>131</v>
      </c>
      <c r="C41" s="42"/>
      <c r="D41" s="37"/>
      <c r="E41" s="37">
        <f t="shared" si="2"/>
        <v>0</v>
      </c>
      <c r="F41" s="52"/>
      <c r="G41" s="35" t="s">
        <v>132</v>
      </c>
      <c r="H41" s="42"/>
      <c r="I41" s="37">
        <v>278195041104.25</v>
      </c>
      <c r="J41" s="40">
        <f t="shared" si="3"/>
        <v>3.1638047451827545</v>
      </c>
      <c r="K41" s="46"/>
      <c r="L41" s="49"/>
      <c r="M41" s="50"/>
      <c r="N41" s="51"/>
    </row>
    <row r="42" spans="1:14" s="41" customFormat="1" ht="13.5" customHeight="1">
      <c r="A42" s="29" t="s">
        <v>133</v>
      </c>
      <c r="B42" s="30"/>
      <c r="C42" s="31"/>
      <c r="D42" s="25">
        <f>SUM(D43:D44)</f>
        <v>0</v>
      </c>
      <c r="E42" s="25">
        <f>SUM(E43:E44)</f>
        <v>0</v>
      </c>
      <c r="G42" s="35" t="s">
        <v>134</v>
      </c>
      <c r="H42" s="42"/>
      <c r="I42" s="37">
        <v>171812210390.89</v>
      </c>
      <c r="J42" s="40">
        <f>IF(I$54&gt;0,(I42/I$54)*100,0)+0.01</f>
        <v>1.9639539035540745</v>
      </c>
      <c r="K42" s="46"/>
      <c r="L42" s="49"/>
      <c r="M42" s="50"/>
      <c r="N42" s="51"/>
    </row>
    <row r="43" spans="1:14" s="34" customFormat="1" ht="13.5" customHeight="1">
      <c r="A43" s="5"/>
      <c r="B43" s="35" t="s">
        <v>135</v>
      </c>
      <c r="C43" s="42"/>
      <c r="D43" s="37"/>
      <c r="E43" s="37">
        <f t="shared" si="2"/>
        <v>0</v>
      </c>
      <c r="F43" s="38"/>
      <c r="G43" s="35" t="s">
        <v>136</v>
      </c>
      <c r="H43" s="36"/>
      <c r="I43" s="37"/>
      <c r="J43" s="40">
        <f t="shared" si="3"/>
        <v>0</v>
      </c>
      <c r="K43" s="46"/>
      <c r="L43" s="49"/>
      <c r="M43" s="50"/>
      <c r="N43" s="51"/>
    </row>
    <row r="44" spans="1:14" s="34" customFormat="1" ht="13.5" customHeight="1">
      <c r="A44" s="5"/>
      <c r="B44" s="35" t="s">
        <v>137</v>
      </c>
      <c r="C44" s="42"/>
      <c r="D44" s="37"/>
      <c r="E44" s="37">
        <f t="shared" si="2"/>
        <v>0</v>
      </c>
      <c r="F44" s="32" t="s">
        <v>138</v>
      </c>
      <c r="G44" s="30"/>
      <c r="H44" s="31"/>
      <c r="I44" s="25">
        <f>SUM(I45:I48)</f>
        <v>117827104995.98</v>
      </c>
      <c r="J44" s="33">
        <f>SUM(J45:J48)</f>
        <v>1.34000215251045</v>
      </c>
      <c r="K44" s="46"/>
      <c r="L44" s="49"/>
      <c r="M44" s="50"/>
      <c r="N44" s="51"/>
    </row>
    <row r="45" spans="1:14" s="41" customFormat="1" ht="13.5" customHeight="1">
      <c r="A45" s="29" t="s">
        <v>139</v>
      </c>
      <c r="B45" s="30"/>
      <c r="C45" s="31"/>
      <c r="D45" s="25">
        <f>D46</f>
        <v>41641604.8</v>
      </c>
      <c r="E45" s="25">
        <f>SUM(E46)</f>
        <v>0</v>
      </c>
      <c r="F45" s="52"/>
      <c r="G45" s="35" t="s">
        <v>140</v>
      </c>
      <c r="H45" s="42"/>
      <c r="I45" s="37"/>
      <c r="J45" s="40">
        <f t="shared" si="3"/>
        <v>0</v>
      </c>
      <c r="K45" s="46"/>
      <c r="L45" s="49"/>
      <c r="M45" s="50"/>
      <c r="N45" s="51"/>
    </row>
    <row r="46" spans="1:14" s="41" customFormat="1" ht="14.25" customHeight="1">
      <c r="A46" s="5"/>
      <c r="B46" s="35" t="s">
        <v>16</v>
      </c>
      <c r="C46" s="42"/>
      <c r="D46" s="37">
        <v>41641604.8</v>
      </c>
      <c r="E46" s="37"/>
      <c r="F46" s="52"/>
      <c r="G46" s="35" t="s">
        <v>17</v>
      </c>
      <c r="H46" s="42"/>
      <c r="I46" s="37"/>
      <c r="J46" s="40">
        <f t="shared" si="3"/>
        <v>0</v>
      </c>
      <c r="K46" s="46"/>
      <c r="L46" s="49"/>
      <c r="M46" s="50"/>
      <c r="N46" s="51"/>
    </row>
    <row r="47" spans="1:14" s="53" customFormat="1" ht="13.5" customHeight="1">
      <c r="A47" s="29" t="s">
        <v>141</v>
      </c>
      <c r="B47" s="30"/>
      <c r="C47" s="31"/>
      <c r="D47" s="25">
        <f>SUM(D48:D52)</f>
        <v>6808674034.43</v>
      </c>
      <c r="E47" s="25">
        <f>SUM(E48:E52)-0.01</f>
        <v>0.0774324198340398</v>
      </c>
      <c r="G47" s="35" t="s">
        <v>142</v>
      </c>
      <c r="H47" s="42"/>
      <c r="I47" s="37">
        <v>117827104995.98</v>
      </c>
      <c r="J47" s="40">
        <f t="shared" si="3"/>
        <v>1.34000215251045</v>
      </c>
      <c r="K47" s="46"/>
      <c r="L47" s="49"/>
      <c r="M47" s="50"/>
      <c r="N47" s="51"/>
    </row>
    <row r="48" spans="1:10" s="56" customFormat="1" ht="13.5" customHeight="1">
      <c r="A48" s="5"/>
      <c r="B48" s="35" t="s">
        <v>143</v>
      </c>
      <c r="C48" s="42"/>
      <c r="D48" s="37">
        <v>1738947937.5900002</v>
      </c>
      <c r="E48" s="37">
        <f t="shared" si="2"/>
        <v>0.019776383197683666</v>
      </c>
      <c r="F48" s="52"/>
      <c r="G48" s="54" t="s">
        <v>144</v>
      </c>
      <c r="H48" s="55"/>
      <c r="I48" s="37"/>
      <c r="J48" s="40">
        <f t="shared" si="3"/>
        <v>0</v>
      </c>
    </row>
    <row r="49" spans="1:10" s="57" customFormat="1" ht="13.5" customHeight="1">
      <c r="A49" s="5"/>
      <c r="B49" s="35" t="s">
        <v>18</v>
      </c>
      <c r="C49" s="42"/>
      <c r="D49" s="37">
        <v>1131688498.72</v>
      </c>
      <c r="E49" s="37">
        <f t="shared" si="2"/>
        <v>0.012870256163111691</v>
      </c>
      <c r="F49" s="32" t="s">
        <v>145</v>
      </c>
      <c r="G49" s="30"/>
      <c r="H49" s="31"/>
      <c r="I49" s="25">
        <f>I50</f>
        <v>0</v>
      </c>
      <c r="J49" s="33">
        <f>J50</f>
        <v>0</v>
      </c>
    </row>
    <row r="50" spans="1:10" s="57" customFormat="1" ht="13.5" customHeight="1">
      <c r="A50" s="5"/>
      <c r="B50" s="35" t="s">
        <v>146</v>
      </c>
      <c r="C50" s="42"/>
      <c r="D50" s="37">
        <v>3938037598.12</v>
      </c>
      <c r="E50" s="37">
        <f>IF(D$5&gt;0,(D50/D$5)*100,0)+0.01</f>
        <v>0.05478578047324443</v>
      </c>
      <c r="F50" s="52"/>
      <c r="G50" s="35" t="s">
        <v>145</v>
      </c>
      <c r="H50" s="42"/>
      <c r="I50" s="37"/>
      <c r="J50" s="40">
        <f t="shared" si="3"/>
        <v>0</v>
      </c>
    </row>
    <row r="51" spans="1:10" s="57" customFormat="1" ht="15" customHeight="1">
      <c r="A51" s="5"/>
      <c r="B51" s="35" t="s">
        <v>147</v>
      </c>
      <c r="C51" s="42"/>
      <c r="D51" s="37"/>
      <c r="E51" s="37">
        <f t="shared" si="2"/>
        <v>0</v>
      </c>
      <c r="F51" s="32" t="s">
        <v>148</v>
      </c>
      <c r="G51" s="30"/>
      <c r="H51" s="31"/>
      <c r="I51" s="25">
        <f>I52</f>
        <v>0</v>
      </c>
      <c r="J51" s="33">
        <f>J52</f>
        <v>0</v>
      </c>
    </row>
    <row r="52" spans="1:10" s="57" customFormat="1" ht="13.5" customHeight="1">
      <c r="A52" s="5"/>
      <c r="B52" s="35" t="s">
        <v>149</v>
      </c>
      <c r="C52" s="36"/>
      <c r="D52" s="37">
        <v>0</v>
      </c>
      <c r="E52" s="37">
        <f t="shared" si="2"/>
        <v>0</v>
      </c>
      <c r="G52" s="35" t="s">
        <v>148</v>
      </c>
      <c r="H52" s="42"/>
      <c r="I52" s="25">
        <f>I53</f>
        <v>0</v>
      </c>
      <c r="J52" s="40">
        <f t="shared" si="3"/>
        <v>0</v>
      </c>
    </row>
    <row r="53" spans="1:10" s="57" customFormat="1" ht="15" customHeight="1">
      <c r="A53" s="5"/>
      <c r="B53" s="58"/>
      <c r="C53" s="59"/>
      <c r="D53" s="37"/>
      <c r="E53" s="37"/>
      <c r="F53" s="60"/>
      <c r="H53" s="61"/>
      <c r="I53" s="37"/>
      <c r="J53" s="40">
        <f t="shared" si="3"/>
        <v>0</v>
      </c>
    </row>
    <row r="54" spans="1:10" s="68" customFormat="1" ht="21.75" customHeight="1">
      <c r="A54" s="62"/>
      <c r="B54" s="63" t="s">
        <v>19</v>
      </c>
      <c r="C54" s="64"/>
      <c r="D54" s="65">
        <f>D5</f>
        <v>8793053412282.569</v>
      </c>
      <c r="E54" s="66">
        <f>E5</f>
        <v>100</v>
      </c>
      <c r="F54" s="67"/>
      <c r="G54" s="63" t="s">
        <v>19</v>
      </c>
      <c r="H54" s="64"/>
      <c r="I54" s="65">
        <f>I5+I34</f>
        <v>8793053412282.569</v>
      </c>
      <c r="J54" s="66">
        <f>J5+J34</f>
        <v>100.00175155635155</v>
      </c>
    </row>
    <row r="55" spans="1:10" s="70" customFormat="1" ht="15" customHeight="1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s="70" customFormat="1" ht="15" customHeight="1">
      <c r="A56" s="71"/>
      <c r="B56" s="71"/>
      <c r="C56" s="71"/>
      <c r="D56" s="72"/>
      <c r="E56" s="71"/>
      <c r="F56" s="71"/>
      <c r="G56" s="71"/>
      <c r="H56" s="41"/>
      <c r="I56" s="41"/>
      <c r="J56" s="41"/>
    </row>
    <row r="57" spans="1:10" s="70" customFormat="1" ht="12.75" customHeight="1">
      <c r="A57" s="73"/>
      <c r="D57" s="74"/>
      <c r="E57" s="74"/>
      <c r="F57" s="34"/>
      <c r="G57" s="34"/>
      <c r="H57" s="34"/>
      <c r="I57" s="34"/>
      <c r="J57" s="34"/>
    </row>
    <row r="58" spans="1:10" s="70" customFormat="1" ht="12.75" customHeight="1">
      <c r="A58" s="75"/>
      <c r="B58" s="76"/>
      <c r="D58" s="77"/>
      <c r="E58" s="77"/>
      <c r="F58" s="41"/>
      <c r="G58" s="41"/>
      <c r="H58" s="41"/>
      <c r="I58" s="41"/>
      <c r="J58" s="41"/>
    </row>
    <row r="59" spans="1:10" s="1" customFormat="1" ht="16.5" customHeight="1">
      <c r="A59" s="75"/>
      <c r="B59" s="76"/>
      <c r="C59" s="70"/>
      <c r="D59" s="77"/>
      <c r="E59" s="77"/>
      <c r="F59" s="53"/>
      <c r="G59" s="53"/>
      <c r="H59" s="53"/>
      <c r="I59" s="53"/>
      <c r="J59" s="53"/>
    </row>
    <row r="60" spans="1:10" s="79" customFormat="1" ht="26.25" customHeight="1">
      <c r="A60" s="75"/>
      <c r="B60" s="76"/>
      <c r="C60" s="70"/>
      <c r="D60" s="77"/>
      <c r="E60" s="77"/>
      <c r="F60" s="78"/>
      <c r="G60" s="78"/>
      <c r="H60" s="78"/>
      <c r="I60" s="78"/>
      <c r="J60" s="78"/>
    </row>
    <row r="61" spans="1:10" s="81" customFormat="1" ht="18" customHeight="1">
      <c r="A61" s="75"/>
      <c r="B61" s="76"/>
      <c r="C61" s="70"/>
      <c r="D61" s="77"/>
      <c r="E61" s="77"/>
      <c r="F61" s="80"/>
      <c r="G61" s="80"/>
      <c r="H61" s="80"/>
      <c r="I61" s="80"/>
      <c r="J61" s="80"/>
    </row>
    <row r="62" spans="1:10" s="10" customFormat="1" ht="27" customHeight="1">
      <c r="A62" s="75"/>
      <c r="B62" s="76"/>
      <c r="C62" s="70"/>
      <c r="D62" s="77"/>
      <c r="E62" s="77"/>
      <c r="F62" s="82"/>
      <c r="G62" s="82"/>
      <c r="H62" s="82"/>
      <c r="I62" s="82"/>
      <c r="J62" s="82"/>
    </row>
    <row r="63" spans="1:10" s="16" customFormat="1" ht="21.75" customHeight="1">
      <c r="A63" s="75"/>
      <c r="B63" s="76"/>
      <c r="C63" s="70"/>
      <c r="D63" s="77"/>
      <c r="E63" s="77"/>
      <c r="F63" s="76"/>
      <c r="G63" s="76"/>
      <c r="H63" s="76"/>
      <c r="I63" s="76"/>
      <c r="J63" s="76"/>
    </row>
    <row r="64" spans="1:10" s="22" customFormat="1" ht="33" customHeight="1">
      <c r="A64" s="75"/>
      <c r="B64" s="76"/>
      <c r="C64" s="70"/>
      <c r="D64" s="77"/>
      <c r="E64" s="77"/>
      <c r="F64" s="56"/>
      <c r="G64" s="56"/>
      <c r="H64" s="56"/>
      <c r="I64" s="56"/>
      <c r="J64" s="56"/>
    </row>
    <row r="65" spans="1:10" s="22" customFormat="1" ht="6.75" customHeight="1">
      <c r="A65" s="75"/>
      <c r="B65" s="76"/>
      <c r="C65" s="70"/>
      <c r="D65" s="77"/>
      <c r="E65" s="77"/>
      <c r="F65" s="57"/>
      <c r="G65" s="57"/>
      <c r="H65" s="57"/>
      <c r="I65" s="57"/>
      <c r="J65" s="57"/>
    </row>
    <row r="66" spans="1:10" s="28" customFormat="1" ht="15" customHeight="1">
      <c r="A66" s="75"/>
      <c r="B66" s="76"/>
      <c r="C66" s="70"/>
      <c r="D66" s="77"/>
      <c r="E66" s="77"/>
      <c r="F66" s="57"/>
      <c r="G66" s="57"/>
      <c r="H66" s="57"/>
      <c r="I66" s="57"/>
      <c r="J66" s="57"/>
    </row>
    <row r="67" spans="6:10" ht="7.5" customHeight="1">
      <c r="F67" s="57"/>
      <c r="G67" s="57"/>
      <c r="H67" s="57"/>
      <c r="I67" s="57"/>
      <c r="J67" s="57"/>
    </row>
    <row r="68" spans="6:10" ht="19.5" customHeight="1">
      <c r="F68" s="57"/>
      <c r="G68" s="57"/>
      <c r="H68" s="57"/>
      <c r="I68" s="57"/>
      <c r="J68" s="57"/>
    </row>
    <row r="69" spans="6:10" ht="19.5" customHeight="1">
      <c r="F69" s="28"/>
      <c r="G69" s="28"/>
      <c r="H69" s="28"/>
      <c r="I69" s="28"/>
      <c r="J69" s="28"/>
    </row>
    <row r="70" spans="6:10" ht="19.5" customHeight="1">
      <c r="F70" s="68"/>
      <c r="G70" s="68"/>
      <c r="H70" s="68"/>
      <c r="I70" s="68"/>
      <c r="J70" s="68"/>
    </row>
    <row r="71" spans="6:10" ht="19.5" customHeight="1">
      <c r="F71" s="70"/>
      <c r="G71" s="70"/>
      <c r="H71" s="70"/>
      <c r="I71" s="70"/>
      <c r="J71" s="70"/>
    </row>
    <row r="72" spans="6:10" ht="19.5" customHeight="1">
      <c r="F72" s="70"/>
      <c r="G72" s="70"/>
      <c r="H72" s="70"/>
      <c r="I72" s="70"/>
      <c r="J72" s="70"/>
    </row>
    <row r="73" spans="6:10" ht="19.5" customHeight="1">
      <c r="F73" s="70"/>
      <c r="G73" s="70"/>
      <c r="H73" s="70"/>
      <c r="I73" s="70"/>
      <c r="J73" s="70"/>
    </row>
    <row r="74" spans="6:10" ht="19.5" customHeight="1">
      <c r="F74" s="70"/>
      <c r="G74" s="70"/>
      <c r="H74" s="70"/>
      <c r="I74" s="70"/>
      <c r="J74" s="70"/>
    </row>
    <row r="75" spans="6:10" ht="19.5" customHeight="1">
      <c r="F75" s="70"/>
      <c r="G75" s="70"/>
      <c r="H75" s="70"/>
      <c r="I75" s="70"/>
      <c r="J75" s="70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9"/>
      <c r="G77" s="79"/>
      <c r="H77" s="79"/>
      <c r="I77" s="79"/>
      <c r="J77" s="79"/>
    </row>
    <row r="78" spans="6:10" ht="19.5" customHeight="1">
      <c r="F78" s="81"/>
      <c r="G78" s="81"/>
      <c r="H78" s="81"/>
      <c r="I78" s="81"/>
      <c r="J78" s="81"/>
    </row>
    <row r="79" spans="6:10" ht="19.5" customHeight="1">
      <c r="F79" s="10"/>
      <c r="G79" s="10"/>
      <c r="H79" s="10"/>
      <c r="I79" s="10"/>
      <c r="J79" s="10"/>
    </row>
    <row r="80" spans="6:10" ht="19.5" customHeight="1">
      <c r="F80" s="16"/>
      <c r="G80" s="16"/>
      <c r="H80" s="16"/>
      <c r="I80" s="16"/>
      <c r="J80" s="16"/>
    </row>
    <row r="81" spans="6:10" ht="19.5" customHeight="1">
      <c r="F81" s="22"/>
      <c r="G81" s="22"/>
      <c r="H81" s="22"/>
      <c r="I81" s="22"/>
      <c r="J81" s="22"/>
    </row>
    <row r="82" spans="6:10" ht="19.5" customHeight="1">
      <c r="F82" s="22"/>
      <c r="G82" s="22"/>
      <c r="H82" s="22"/>
      <c r="I82" s="22"/>
      <c r="J82" s="22"/>
    </row>
    <row r="83" spans="6:10" ht="19.5" customHeight="1">
      <c r="F83" s="28"/>
      <c r="G83" s="28"/>
      <c r="H83" s="28"/>
      <c r="I83" s="28"/>
      <c r="J83" s="2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8" customFormat="1" ht="25.5" customHeight="1">
      <c r="A95" s="75"/>
      <c r="B95" s="76"/>
      <c r="C95" s="70"/>
      <c r="D95" s="77"/>
      <c r="E95" s="77"/>
      <c r="F95" s="83"/>
      <c r="G95" s="83"/>
      <c r="H95" s="83"/>
      <c r="I95" s="83"/>
      <c r="J95" s="83"/>
    </row>
    <row r="112" spans="6:10" ht="16.5">
      <c r="F112" s="68"/>
      <c r="G112" s="68"/>
      <c r="H112" s="68"/>
      <c r="I112" s="68"/>
      <c r="J112" s="68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2009-09-21T02:14:33Z</cp:lastPrinted>
  <dcterms:created xsi:type="dcterms:W3CDTF">2009-09-21T02:11:50Z</dcterms:created>
  <dcterms:modified xsi:type="dcterms:W3CDTF">2009-09-21T02:14:34Z</dcterms:modified>
  <cp:category/>
  <cp:version/>
  <cp:contentType/>
  <cp:contentStatus/>
</cp:coreProperties>
</file>