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'現流表及平衡表'!$A$1:$K$52</definedName>
    <definedName name="_xlnm.Print_Area" localSheetId="0">'餘絀表及撥補表'!$A$1:$H$50</definedName>
  </definedNames>
  <calcPr fullCalcOnLoad="1"/>
</workbook>
</file>

<file path=xl/sharedStrings.xml><?xml version="1.0" encoding="utf-8"?>
<sst xmlns="http://schemas.openxmlformats.org/spreadsheetml/2006/main" count="98" uniqueCount="81">
  <si>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</si>
  <si>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</si>
  <si>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</si>
  <si>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</si>
  <si>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</si>
  <si>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</si>
  <si>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</si>
  <si>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</si>
  <si>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</si>
  <si>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</si>
  <si>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</si>
  <si>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</si>
  <si>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</si>
  <si>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</si>
  <si>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</si>
  <si>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</si>
  <si>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</si>
  <si>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</si>
  <si>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</si>
  <si>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</si>
  <si>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</si>
  <si>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</si>
  <si>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</si>
  <si>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</si>
  <si>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</si>
  <si>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</si>
  <si>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</si>
  <si>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</si>
  <si>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</si>
  <si>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</si>
  <si>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</si>
  <si>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</si>
  <si>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</si>
  <si>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</si>
  <si>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</si>
  <si>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</si>
  <si>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</si>
  <si>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</si>
  <si>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</si>
  <si>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增加無形資產及其他資產</t>
  </si>
  <si>
    <t>不動產、廠房及設備</t>
  </si>
  <si>
    <t>利息股利之調整</t>
  </si>
  <si>
    <t>稅前餘絀</t>
  </si>
  <si>
    <t>未計利息股利之本期餘絀</t>
  </si>
  <si>
    <t>收取利息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</si>
  <si>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</si>
  <si>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</si>
  <si>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</si>
  <si>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</si>
  <si>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</si>
  <si>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</si>
  <si>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t>國家表演藝術中心平衡表</t>
  </si>
  <si>
    <t>收取股利</t>
  </si>
  <si>
    <t>其他投資活動之現金流入</t>
  </si>
  <si>
    <t>基金</t>
  </si>
  <si>
    <t>公積</t>
  </si>
  <si>
    <t>國家表演藝術中心現金流量表</t>
  </si>
  <si>
    <t>國家表演藝術中心餘絀撥補表</t>
  </si>
  <si>
    <t>國家表演藝術中心收支餘絀表</t>
  </si>
  <si>
    <t>增加流動金融資產及短期貸墊款</t>
  </si>
  <si>
    <t>處分備供出售金融資產價款</t>
  </si>
  <si>
    <t>增加短期債務、流動金融負債及其他負債</t>
  </si>
  <si>
    <t xml:space="preserve"> 單位：新臺幣元</t>
  </si>
  <si>
    <t>未計利息股利之現金流入（流出）</t>
  </si>
  <si>
    <t>投資、長期應收款、貸</t>
  </si>
  <si>
    <t>墊款及準備金</t>
  </si>
  <si>
    <t>本期餘絀</t>
  </si>
  <si>
    <t>增加不動產、廠房及設備及礦場資源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</si>
  <si>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</si>
  <si>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</si>
  <si>
    <t xml:space="preserve">    業務活動之淨現金流入（流出）</t>
  </si>
  <si>
    <t xml:space="preserve">    籌資活動之淨現金流入（流出）</t>
  </si>
  <si>
    <t>現金及約當現金之淨增（淨減）</t>
  </si>
  <si>
    <t>籌資活動之現金流量</t>
  </si>
  <si>
    <t xml:space="preserve">    投資活動之淨現金流入（流出）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</si>
  <si>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</t>
    </r>
    <r>
      <rPr>
        <b/>
        <sz val="12"/>
        <rFont val="新細明體"/>
        <family val="1"/>
      </rPr>
      <t>單位：新臺幣元</t>
    </r>
  </si>
  <si>
    <t xml:space="preserve">註：信託代理與保證資產（負債）性質科目，本年度決算核定數為225,894,983元。    </t>
  </si>
  <si>
    <t>減少短期債務、流動金融負債及其他負債</t>
  </si>
  <si>
    <t>增加長期投資、應收款、貸墊款及準備金</t>
  </si>
  <si>
    <t>備供出售金融資產未實現</t>
  </si>
  <si>
    <t>損益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</si>
</sst>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00_);_(&quot;-&quot;\ #,##0.000_);_(* &quot;&quot;_);_(@_)"/>
    <numFmt numFmtId="182" formatCode="_(* #,##0.0000_);_(&quot;-&quot;\ #,##0.0000_);_(* &quot;&quot;_);_(@_)"/>
    <numFmt numFmtId="183" formatCode="_(* #,##0.00000_);_(&quot;-&quot;\ #,##0.00000_);_(* &quot;&quot;_);_(@_)"/>
    <numFmt numFmtId="184" formatCode="_(* #,##0.000000_);_(&quot;-&quot;\ #,##0.000000_);_(* &quot;&quot;_);_(@_)"/>
    <numFmt numFmtId="185" formatCode="_(* #,##0.0_);_(&quot;-&quot;\ #,##0.0_);_(* &quot;&quot;_);_(@_)"/>
    <numFmt numFmtId="186" formatCode="_(* #,##0_);_(&quot;-&quot;\ #,##0_);_(* &quot;&quot;_);_(@_)"/>
  </numFmts>
  <fonts count="56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vertical="center" readingOrder="2"/>
      <protection/>
    </xf>
    <xf numFmtId="178" fontId="11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 readingOrder="2"/>
      <protection/>
    </xf>
    <xf numFmtId="49" fontId="14" fillId="0" borderId="15" xfId="0" applyNumberFormat="1" applyFont="1" applyFill="1" applyBorder="1" applyAlignment="1" applyProtection="1">
      <alignment horizontal="left" vertical="center" readingOrder="1"/>
      <protection locked="0"/>
    </xf>
    <xf numFmtId="177" fontId="11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177" fontId="19" fillId="0" borderId="16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center" vertical="center"/>
      <protection locked="0"/>
    </xf>
    <xf numFmtId="177" fontId="20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vertical="center"/>
      <protection locked="0"/>
    </xf>
    <xf numFmtId="177" fontId="19" fillId="0" borderId="16" xfId="0" applyNumberFormat="1" applyFont="1" applyFill="1" applyBorder="1" applyAlignment="1" applyProtection="1">
      <alignment vertical="center"/>
      <protection/>
    </xf>
    <xf numFmtId="176" fontId="19" fillId="0" borderId="17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left" vertical="center"/>
      <protection locked="0"/>
    </xf>
    <xf numFmtId="177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>
      <alignment vertical="center"/>
    </xf>
    <xf numFmtId="0" fontId="21" fillId="0" borderId="21" xfId="0" applyFont="1" applyFill="1" applyBorder="1" applyAlignment="1" applyProtection="1">
      <alignment horizontal="left" vertical="center"/>
      <protection locked="0"/>
    </xf>
    <xf numFmtId="177" fontId="19" fillId="0" borderId="19" xfId="0" applyNumberFormat="1" applyFont="1" applyFill="1" applyBorder="1" applyAlignment="1" applyProtection="1">
      <alignment horizontal="left" vertical="center"/>
      <protection locked="0"/>
    </xf>
    <xf numFmtId="177" fontId="19" fillId="0" borderId="19" xfId="0" applyNumberFormat="1" applyFont="1" applyFill="1" applyBorder="1" applyAlignment="1" applyProtection="1">
      <alignment horizontal="center" vertical="center"/>
      <protection/>
    </xf>
    <xf numFmtId="177" fontId="19" fillId="0" borderId="19" xfId="0" applyNumberFormat="1" applyFont="1" applyFill="1" applyBorder="1" applyAlignment="1" applyProtection="1">
      <alignment horizontal="center" vertical="center"/>
      <protection locked="0"/>
    </xf>
    <xf numFmtId="177" fontId="19" fillId="0" borderId="19" xfId="0" applyNumberFormat="1" applyFont="1" applyFill="1" applyBorder="1" applyAlignment="1" applyProtection="1">
      <alignment vertical="center"/>
      <protection/>
    </xf>
    <xf numFmtId="176" fontId="19" fillId="0" borderId="12" xfId="0" applyNumberFormat="1" applyFont="1" applyFill="1" applyBorder="1" applyAlignment="1" applyProtection="1">
      <alignment horizontal="right"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9" fillId="0" borderId="17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6" fontId="9" fillId="0" borderId="14" xfId="0" applyNumberFormat="1" applyFont="1" applyFill="1" applyBorder="1" applyAlignment="1" applyProtection="1">
      <alignment vertical="center"/>
      <protection/>
    </xf>
    <xf numFmtId="186" fontId="11" fillId="0" borderId="16" xfId="0" applyNumberFormat="1" applyFont="1" applyFill="1" applyBorder="1" applyAlignment="1" applyProtection="1">
      <alignment horizontal="left" vertical="center"/>
      <protection locked="0"/>
    </xf>
    <xf numFmtId="186" fontId="9" fillId="0" borderId="16" xfId="0" applyNumberFormat="1" applyFont="1" applyFill="1" applyBorder="1" applyAlignment="1" applyProtection="1">
      <alignment vertical="center"/>
      <protection/>
    </xf>
    <xf numFmtId="186" fontId="11" fillId="0" borderId="16" xfId="0" applyNumberFormat="1" applyFont="1" applyFill="1" applyBorder="1" applyAlignment="1" applyProtection="1">
      <alignment horizontal="center" vertical="center"/>
      <protection locked="0"/>
    </xf>
    <xf numFmtId="186" fontId="11" fillId="0" borderId="16" xfId="0" applyNumberFormat="1" applyFont="1" applyFill="1" applyBorder="1" applyAlignment="1" applyProtection="1">
      <alignment horizontal="right" vertical="center"/>
      <protection/>
    </xf>
    <xf numFmtId="186" fontId="11" fillId="0" borderId="16" xfId="0" applyNumberFormat="1" applyFont="1" applyFill="1" applyBorder="1" applyAlignment="1" applyProtection="1">
      <alignment vertical="center"/>
      <protection/>
    </xf>
    <xf numFmtId="186" fontId="11" fillId="0" borderId="17" xfId="0" applyNumberFormat="1" applyFont="1" applyFill="1" applyBorder="1" applyAlignment="1" applyProtection="1">
      <alignment horizontal="right" vertical="center"/>
      <protection locked="0"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186" fontId="11" fillId="0" borderId="17" xfId="0" applyNumberFormat="1" applyFont="1" applyFill="1" applyBorder="1" applyAlignment="1" applyProtection="1">
      <alignment horizontal="right" vertical="center"/>
      <protection locked="0"/>
    </xf>
    <xf numFmtId="186" fontId="0" fillId="0" borderId="15" xfId="0" applyNumberFormat="1" applyFont="1" applyBorder="1" applyAlignment="1">
      <alignment horizontal="right" vertical="center"/>
    </xf>
    <xf numFmtId="186" fontId="11" fillId="0" borderId="17" xfId="0" applyNumberFormat="1" applyFont="1" applyFill="1" applyBorder="1" applyAlignment="1" applyProtection="1">
      <alignment horizontal="right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186" fontId="0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86" fontId="9" fillId="0" borderId="17" xfId="0" applyNumberFormat="1" applyFont="1" applyFill="1" applyBorder="1" applyAlignment="1" applyProtection="1">
      <alignment horizontal="right" vertical="center"/>
      <protection locked="0"/>
    </xf>
    <xf numFmtId="186" fontId="9" fillId="0" borderId="15" xfId="0" applyNumberFormat="1" applyFont="1" applyFill="1" applyBorder="1" applyAlignment="1" applyProtection="1">
      <alignment horizontal="right" vertical="center"/>
      <protection locked="0"/>
    </xf>
    <xf numFmtId="186" fontId="9" fillId="0" borderId="17" xfId="0" applyNumberFormat="1" applyFont="1" applyFill="1" applyBorder="1" applyAlignment="1" applyProtection="1">
      <alignment horizontal="right" vertical="center"/>
      <protection/>
    </xf>
    <xf numFmtId="18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186" fontId="9" fillId="0" borderId="12" xfId="0" applyNumberFormat="1" applyFont="1" applyFill="1" applyBorder="1" applyAlignment="1" applyProtection="1">
      <alignment horizontal="right" vertical="center"/>
      <protection/>
    </xf>
    <xf numFmtId="186" fontId="9" fillId="0" borderId="21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86" fontId="9" fillId="0" borderId="12" xfId="0" applyNumberFormat="1" applyFont="1" applyFill="1" applyBorder="1" applyAlignment="1" applyProtection="1">
      <alignment horizontal="right" vertical="center"/>
      <protection locked="0"/>
    </xf>
    <xf numFmtId="186" fontId="18" fillId="0" borderId="21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ill="1" applyBorder="1" applyAlignment="1">
      <alignment horizontal="distributed" vertical="center" indent="1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86" fontId="0" fillId="0" borderId="15" xfId="0" applyNumberForma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186" fontId="9" fillId="0" borderId="18" xfId="0" applyNumberFormat="1" applyFont="1" applyFill="1" applyBorder="1" applyAlignment="1" applyProtection="1">
      <alignment horizontal="right" vertical="center"/>
      <protection/>
    </xf>
    <xf numFmtId="186" fontId="9" fillId="0" borderId="24" xfId="0" applyNumberFormat="1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0" fillId="0" borderId="24" xfId="0" applyFill="1" applyBorder="1" applyAlignment="1">
      <alignment horizontal="distributed" vertical="center" indent="1"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177" fontId="9" fillId="0" borderId="18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distributed" vertical="center" wrapText="1" indent="1"/>
      <protection/>
    </xf>
    <xf numFmtId="0" fontId="5" fillId="0" borderId="31" xfId="0" applyFont="1" applyBorder="1" applyAlignment="1" applyProtection="1">
      <alignment horizontal="distributed" vertical="center" indent="1"/>
      <protection/>
    </xf>
    <xf numFmtId="0" fontId="0" fillId="0" borderId="32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8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5" fillId="0" borderId="30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186" fontId="9" fillId="0" borderId="18" xfId="0" applyNumberFormat="1" applyFont="1" applyFill="1" applyBorder="1" applyAlignment="1" applyProtection="1">
      <alignment horizontal="right" vertical="center"/>
      <protection locked="0"/>
    </xf>
    <xf numFmtId="186" fontId="18" fillId="0" borderId="24" xfId="0" applyNumberFormat="1" applyFont="1" applyFill="1" applyBorder="1" applyAlignment="1">
      <alignment horizontal="right" vertical="center"/>
    </xf>
    <xf numFmtId="186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75390625" style="35" customWidth="1"/>
    <col min="2" max="2" width="20.875" style="35" customWidth="1"/>
    <col min="3" max="3" width="14.125" style="35" customWidth="1"/>
    <col min="4" max="4" width="8.50390625" style="35" customWidth="1"/>
    <col min="5" max="5" width="14.125" style="35" customWidth="1"/>
    <col min="6" max="6" width="8.50390625" style="35" customWidth="1"/>
    <col min="7" max="7" width="14.125" style="35" customWidth="1"/>
    <col min="8" max="8" width="7.75390625" style="35" customWidth="1"/>
    <col min="9" max="16384" width="9.00390625" style="35" customWidth="1"/>
  </cols>
  <sheetData>
    <row r="1" spans="1:8" ht="27" customHeight="1">
      <c r="A1" s="76" t="s">
        <v>58</v>
      </c>
      <c r="B1" s="76"/>
      <c r="C1" s="76"/>
      <c r="D1" s="76"/>
      <c r="E1" s="76"/>
      <c r="F1" s="76"/>
      <c r="G1" s="76"/>
      <c r="H1" s="76"/>
    </row>
    <row r="2" spans="2:8" ht="18" customHeight="1">
      <c r="B2" s="77"/>
      <c r="C2" s="77"/>
      <c r="D2" s="77"/>
      <c r="E2" s="77"/>
      <c r="F2" s="77"/>
      <c r="G2" s="77"/>
      <c r="H2" s="77"/>
    </row>
    <row r="3" spans="2:8" ht="19.5" customHeight="1" thickBot="1">
      <c r="B3" s="1"/>
      <c r="C3" s="78" t="s">
        <v>75</v>
      </c>
      <c r="D3" s="78"/>
      <c r="E3" s="78"/>
      <c r="F3" s="78"/>
      <c r="G3" s="78"/>
      <c r="H3" s="78"/>
    </row>
    <row r="4" spans="1:8" ht="15" customHeight="1">
      <c r="A4" s="85" t="s">
        <v>3</v>
      </c>
      <c r="B4" s="86"/>
      <c r="C4" s="89" t="s">
        <v>29</v>
      </c>
      <c r="D4" s="89"/>
      <c r="E4" s="89" t="s">
        <v>5</v>
      </c>
      <c r="F4" s="89"/>
      <c r="G4" s="89" t="s">
        <v>45</v>
      </c>
      <c r="H4" s="90"/>
    </row>
    <row r="5" spans="1:8" ht="15" customHeight="1">
      <c r="A5" s="87"/>
      <c r="B5" s="88"/>
      <c r="C5" s="6" t="s">
        <v>23</v>
      </c>
      <c r="D5" s="7" t="s">
        <v>1</v>
      </c>
      <c r="E5" s="6" t="s">
        <v>23</v>
      </c>
      <c r="F5" s="7" t="s">
        <v>1</v>
      </c>
      <c r="G5" s="6" t="s">
        <v>23</v>
      </c>
      <c r="H5" s="2" t="s">
        <v>1</v>
      </c>
    </row>
    <row r="6" spans="1:8" ht="15" customHeight="1">
      <c r="A6" s="79" t="s">
        <v>31</v>
      </c>
      <c r="B6" s="80"/>
      <c r="C6" s="66">
        <f>C7+C8</f>
        <v>3117352000</v>
      </c>
      <c r="D6" s="8">
        <f aca="true" t="shared" si="0" ref="D6:D12">C6/$C$6*100</f>
        <v>100</v>
      </c>
      <c r="E6" s="66">
        <f>E7+E8</f>
        <v>2885055535</v>
      </c>
      <c r="F6" s="8">
        <f aca="true" t="shared" si="1" ref="F6:F12">E6/$E$6*100</f>
        <v>100</v>
      </c>
      <c r="G6" s="66">
        <f>G7+G8</f>
        <v>-232296465</v>
      </c>
      <c r="H6" s="19">
        <f>IF(C6=0,0,ABS(G6/C6*100))</f>
        <v>7.451723931079968</v>
      </c>
    </row>
    <row r="7" spans="1:8" ht="15" customHeight="1">
      <c r="A7" s="9"/>
      <c r="B7" s="10" t="s">
        <v>33</v>
      </c>
      <c r="C7" s="67">
        <v>3071035000</v>
      </c>
      <c r="D7" s="12">
        <f>C7/$C$6*100</f>
        <v>98.51421976087397</v>
      </c>
      <c r="E7" s="69">
        <v>2844368903</v>
      </c>
      <c r="F7" s="12">
        <f>E7/$E$6*100</f>
        <v>98.58974527504199</v>
      </c>
      <c r="G7" s="70">
        <f>E7-C7</f>
        <v>-226666097</v>
      </c>
      <c r="H7" s="15">
        <f aca="true" t="shared" si="2" ref="H7:H12">IF(C7=0,0,ABS(G7/C7*100))</f>
        <v>7.380772182668058</v>
      </c>
    </row>
    <row r="8" spans="1:8" ht="15" customHeight="1">
      <c r="A8" s="9"/>
      <c r="B8" s="10" t="s">
        <v>34</v>
      </c>
      <c r="C8" s="67">
        <v>46317000</v>
      </c>
      <c r="D8" s="12">
        <f>C8/$C$6*100</f>
        <v>1.4857802391260273</v>
      </c>
      <c r="E8" s="69">
        <v>40686632</v>
      </c>
      <c r="F8" s="12">
        <f>E8/$E$6*100</f>
        <v>1.4102547249580066</v>
      </c>
      <c r="G8" s="70">
        <f>E8-C8</f>
        <v>-5630368</v>
      </c>
      <c r="H8" s="16">
        <f t="shared" si="2"/>
        <v>12.156158645853573</v>
      </c>
    </row>
    <row r="9" spans="1:8" ht="15" customHeight="1">
      <c r="A9" s="81" t="s">
        <v>32</v>
      </c>
      <c r="B9" s="82"/>
      <c r="C9" s="68">
        <f>C10+C11</f>
        <v>3088096000</v>
      </c>
      <c r="D9" s="18">
        <f t="shared" si="0"/>
        <v>99.06151118000149</v>
      </c>
      <c r="E9" s="68">
        <f>SUM(E10:E11)</f>
        <v>2620174746</v>
      </c>
      <c r="F9" s="18">
        <f t="shared" si="1"/>
        <v>90.81886688881363</v>
      </c>
      <c r="G9" s="68">
        <f>SUM(G10:G11)</f>
        <v>-467921254</v>
      </c>
      <c r="H9" s="19">
        <f t="shared" si="2"/>
        <v>15.152419290073885</v>
      </c>
    </row>
    <row r="10" spans="1:8" ht="15" customHeight="1">
      <c r="A10" s="9"/>
      <c r="B10" s="10" t="s">
        <v>35</v>
      </c>
      <c r="C10" s="67">
        <v>3088096000</v>
      </c>
      <c r="D10" s="12">
        <f t="shared" si="0"/>
        <v>99.06151118000149</v>
      </c>
      <c r="E10" s="69">
        <v>2618872002</v>
      </c>
      <c r="F10" s="12">
        <f t="shared" si="1"/>
        <v>90.77371198679542</v>
      </c>
      <c r="G10" s="70">
        <f>E10-C10</f>
        <v>-469223998</v>
      </c>
      <c r="H10" s="15">
        <f t="shared" si="2"/>
        <v>15.19460528429168</v>
      </c>
    </row>
    <row r="11" spans="1:8" ht="15" customHeight="1">
      <c r="A11" s="9"/>
      <c r="B11" s="10" t="s">
        <v>36</v>
      </c>
      <c r="C11" s="67">
        <v>0</v>
      </c>
      <c r="D11" s="12">
        <f t="shared" si="0"/>
        <v>0</v>
      </c>
      <c r="E11" s="69">
        <v>1302744</v>
      </c>
      <c r="F11" s="12">
        <f t="shared" si="1"/>
        <v>0.04515490201820326</v>
      </c>
      <c r="G11" s="70">
        <f>E11-C11</f>
        <v>1302744</v>
      </c>
      <c r="H11" s="15">
        <f t="shared" si="2"/>
        <v>0</v>
      </c>
    </row>
    <row r="12" spans="1:8" ht="15" customHeight="1">
      <c r="A12" s="81" t="s">
        <v>66</v>
      </c>
      <c r="B12" s="82"/>
      <c r="C12" s="68">
        <f>C6-C9</f>
        <v>29256000</v>
      </c>
      <c r="D12" s="18">
        <f t="shared" si="0"/>
        <v>0.9384888199985116</v>
      </c>
      <c r="E12" s="68">
        <f>E6-E9</f>
        <v>264880789</v>
      </c>
      <c r="F12" s="18">
        <f t="shared" si="1"/>
        <v>9.181133111186368</v>
      </c>
      <c r="G12" s="68">
        <f>G6-G9</f>
        <v>235624789</v>
      </c>
      <c r="H12" s="19">
        <f t="shared" si="2"/>
        <v>805.3896260596117</v>
      </c>
    </row>
    <row r="13" spans="1:8" ht="15" customHeight="1">
      <c r="A13" s="81"/>
      <c r="B13" s="82"/>
      <c r="C13" s="17"/>
      <c r="D13" s="17"/>
      <c r="E13" s="17"/>
      <c r="F13" s="17"/>
      <c r="G13" s="20"/>
      <c r="H13" s="19"/>
    </row>
    <row r="14" spans="1:8" ht="15" customHeight="1">
      <c r="A14" s="9"/>
      <c r="B14" s="10"/>
      <c r="C14" s="11"/>
      <c r="D14" s="21"/>
      <c r="E14" s="13"/>
      <c r="F14" s="21"/>
      <c r="G14" s="14"/>
      <c r="H14" s="22"/>
    </row>
    <row r="15" spans="1:8" ht="15" customHeight="1">
      <c r="A15" s="9"/>
      <c r="B15" s="10"/>
      <c r="C15" s="11"/>
      <c r="D15" s="21"/>
      <c r="E15" s="13"/>
      <c r="F15" s="21"/>
      <c r="G15" s="14"/>
      <c r="H15" s="22"/>
    </row>
    <row r="16" spans="1:8" ht="15" customHeight="1">
      <c r="A16" s="9"/>
      <c r="B16" s="10"/>
      <c r="C16" s="11"/>
      <c r="D16" s="21"/>
      <c r="E16" s="13"/>
      <c r="F16" s="21"/>
      <c r="G16" s="14"/>
      <c r="H16" s="22"/>
    </row>
    <row r="17" spans="1:8" ht="15" customHeight="1">
      <c r="A17" s="9"/>
      <c r="B17" s="10"/>
      <c r="C17" s="11"/>
      <c r="D17" s="21"/>
      <c r="E17" s="13"/>
      <c r="F17" s="21"/>
      <c r="G17" s="14"/>
      <c r="H17" s="22"/>
    </row>
    <row r="18" spans="1:8" ht="15" customHeight="1">
      <c r="A18" s="9"/>
      <c r="B18" s="10"/>
      <c r="C18" s="11"/>
      <c r="D18" s="21"/>
      <c r="E18" s="13"/>
      <c r="F18" s="21"/>
      <c r="G18" s="14"/>
      <c r="H18" s="22"/>
    </row>
    <row r="19" spans="1:8" ht="15" customHeight="1">
      <c r="A19" s="9"/>
      <c r="B19" s="10"/>
      <c r="C19" s="11"/>
      <c r="D19" s="21"/>
      <c r="E19" s="13"/>
      <c r="F19" s="21"/>
      <c r="G19" s="14"/>
      <c r="H19" s="22"/>
    </row>
    <row r="20" spans="1:8" ht="15" customHeight="1">
      <c r="A20" s="9"/>
      <c r="B20" s="10"/>
      <c r="C20" s="11"/>
      <c r="D20" s="21"/>
      <c r="E20" s="13"/>
      <c r="F20" s="21"/>
      <c r="G20" s="14"/>
      <c r="H20" s="22"/>
    </row>
    <row r="21" spans="1:8" ht="15" customHeight="1">
      <c r="A21" s="9"/>
      <c r="B21" s="10"/>
      <c r="C21" s="11"/>
      <c r="D21" s="21"/>
      <c r="E21" s="13"/>
      <c r="F21" s="21"/>
      <c r="G21" s="14"/>
      <c r="H21" s="22"/>
    </row>
    <row r="22" spans="1:8" ht="15" customHeight="1">
      <c r="A22" s="9"/>
      <c r="B22" s="10"/>
      <c r="C22" s="11"/>
      <c r="D22" s="21">
        <v>0</v>
      </c>
      <c r="E22" s="13"/>
      <c r="F22" s="21">
        <v>0</v>
      </c>
      <c r="G22" s="14">
        <v>0</v>
      </c>
      <c r="H22" s="22"/>
    </row>
    <row r="23" spans="1:8" ht="15" customHeight="1" thickBot="1">
      <c r="A23" s="83"/>
      <c r="B23" s="84"/>
      <c r="C23" s="42"/>
      <c r="D23" s="42"/>
      <c r="E23" s="42"/>
      <c r="F23" s="42"/>
      <c r="G23" s="43"/>
      <c r="H23" s="44"/>
    </row>
    <row r="24" spans="2:8" ht="15" customHeight="1">
      <c r="B24" s="74"/>
      <c r="C24" s="74"/>
      <c r="D24" s="74"/>
      <c r="E24" s="74"/>
      <c r="F24" s="74"/>
      <c r="G24" s="74"/>
      <c r="H24" s="74"/>
    </row>
    <row r="25" spans="2:8" ht="15" customHeight="1">
      <c r="B25" s="65"/>
      <c r="C25" s="65"/>
      <c r="D25" s="65"/>
      <c r="E25" s="65"/>
      <c r="F25" s="65"/>
      <c r="G25" s="65"/>
      <c r="H25" s="65"/>
    </row>
    <row r="26" spans="2:8" ht="15" customHeight="1">
      <c r="B26" s="65"/>
      <c r="C26" s="65"/>
      <c r="D26" s="65"/>
      <c r="E26" s="65"/>
      <c r="F26" s="65"/>
      <c r="G26" s="65"/>
      <c r="H26" s="65"/>
    </row>
    <row r="27" spans="2:8" ht="15" customHeight="1">
      <c r="B27" s="65"/>
      <c r="C27" s="65"/>
      <c r="D27" s="65"/>
      <c r="E27" s="65"/>
      <c r="F27" s="65"/>
      <c r="G27" s="65"/>
      <c r="H27" s="65"/>
    </row>
    <row r="28" ht="15" customHeight="1"/>
    <row r="29" ht="15" customHeight="1"/>
    <row r="30" spans="1:8" ht="27" customHeight="1">
      <c r="A30" s="76" t="s">
        <v>57</v>
      </c>
      <c r="B30" s="76"/>
      <c r="C30" s="76"/>
      <c r="D30" s="76"/>
      <c r="E30" s="76"/>
      <c r="F30" s="76"/>
      <c r="G30" s="76"/>
      <c r="H30" s="76"/>
    </row>
    <row r="31" spans="2:8" ht="18" customHeight="1">
      <c r="B31" s="77"/>
      <c r="C31" s="77"/>
      <c r="D31" s="77"/>
      <c r="E31" s="77"/>
      <c r="F31" s="77"/>
      <c r="G31" s="77"/>
      <c r="H31" s="77"/>
    </row>
    <row r="32" spans="2:8" ht="19.5" customHeight="1" thickBot="1">
      <c r="B32" s="1"/>
      <c r="C32" s="78" t="s">
        <v>75</v>
      </c>
      <c r="D32" s="78"/>
      <c r="E32" s="78"/>
      <c r="F32" s="78"/>
      <c r="G32" s="78"/>
      <c r="H32" s="78"/>
    </row>
    <row r="33" spans="1:8" ht="15" customHeight="1">
      <c r="A33" s="85" t="s">
        <v>4</v>
      </c>
      <c r="B33" s="86"/>
      <c r="C33" s="89" t="s">
        <v>29</v>
      </c>
      <c r="D33" s="89"/>
      <c r="E33" s="89" t="s">
        <v>5</v>
      </c>
      <c r="F33" s="89"/>
      <c r="G33" s="89" t="s">
        <v>45</v>
      </c>
      <c r="H33" s="90"/>
    </row>
    <row r="34" spans="1:8" ht="15" customHeight="1">
      <c r="A34" s="87"/>
      <c r="B34" s="88"/>
      <c r="C34" s="6" t="s">
        <v>23</v>
      </c>
      <c r="D34" s="7" t="s">
        <v>1</v>
      </c>
      <c r="E34" s="6" t="s">
        <v>23</v>
      </c>
      <c r="F34" s="7" t="s">
        <v>1</v>
      </c>
      <c r="G34" s="6" t="s">
        <v>23</v>
      </c>
      <c r="H34" s="2" t="s">
        <v>1</v>
      </c>
    </row>
    <row r="35" spans="1:8" ht="15" customHeight="1">
      <c r="A35" s="79" t="s">
        <v>24</v>
      </c>
      <c r="B35" s="80"/>
      <c r="C35" s="66">
        <f>C36+C37</f>
        <v>1382309000</v>
      </c>
      <c r="D35" s="8">
        <f>C35/$C$35*100</f>
        <v>100</v>
      </c>
      <c r="E35" s="66">
        <f>E36+E37</f>
        <v>1958764115</v>
      </c>
      <c r="F35" s="8">
        <f>E35/$E$35*100</f>
        <v>100</v>
      </c>
      <c r="G35" s="66">
        <f>G36+G37</f>
        <v>576455115</v>
      </c>
      <c r="H35" s="25">
        <f>IF(C35=0,0,ABS(G35/C35*100))</f>
        <v>41.702333920997404</v>
      </c>
    </row>
    <row r="36" spans="1:9" ht="15" customHeight="1">
      <c r="A36" s="36"/>
      <c r="B36" s="23" t="s">
        <v>25</v>
      </c>
      <c r="C36" s="67">
        <v>29256000</v>
      </c>
      <c r="D36" s="12">
        <f>C36/$C$35*100</f>
        <v>2.11645876573183</v>
      </c>
      <c r="E36" s="69">
        <v>264880789</v>
      </c>
      <c r="F36" s="12">
        <f>E36/$E$35*100</f>
        <v>13.522852852549832</v>
      </c>
      <c r="G36" s="71">
        <f>E36-C36</f>
        <v>235624789</v>
      </c>
      <c r="H36" s="15">
        <f aca="true" t="shared" si="3" ref="H36:H43">IF(C36=0,0,ABS(G36/C36*100))</f>
        <v>805.3896260596117</v>
      </c>
      <c r="I36" s="37"/>
    </row>
    <row r="37" spans="1:8" ht="15" customHeight="1">
      <c r="A37" s="36"/>
      <c r="B37" s="10" t="s">
        <v>26</v>
      </c>
      <c r="C37" s="67">
        <v>1353053000</v>
      </c>
      <c r="D37" s="12">
        <f>C37/$C$35*100</f>
        <v>97.88354123426816</v>
      </c>
      <c r="E37" s="69">
        <v>1693883326</v>
      </c>
      <c r="F37" s="12">
        <f>E37/$E$35*100</f>
        <v>86.47714714745017</v>
      </c>
      <c r="G37" s="71">
        <f>E37-C37</f>
        <v>340830326</v>
      </c>
      <c r="H37" s="15">
        <f t="shared" si="3"/>
        <v>25.18972471883954</v>
      </c>
    </row>
    <row r="38" spans="1:8" ht="15" customHeight="1">
      <c r="A38" s="81" t="s">
        <v>27</v>
      </c>
      <c r="B38" s="82"/>
      <c r="C38" s="68">
        <f>C44+C45</f>
        <v>0</v>
      </c>
      <c r="D38" s="18">
        <f>C38/$C$35*100</f>
        <v>0</v>
      </c>
      <c r="E38" s="68">
        <f>E44+E45</f>
        <v>0</v>
      </c>
      <c r="F38" s="17">
        <f>F44+F45</f>
        <v>0</v>
      </c>
      <c r="G38" s="68">
        <f>E38-C38</f>
        <v>0</v>
      </c>
      <c r="H38" s="64">
        <f t="shared" si="3"/>
        <v>0</v>
      </c>
    </row>
    <row r="39" spans="1:8" ht="15" customHeight="1">
      <c r="A39" s="81" t="s">
        <v>28</v>
      </c>
      <c r="B39" s="82"/>
      <c r="C39" s="68">
        <f>C35-C38</f>
        <v>1382309000</v>
      </c>
      <c r="D39" s="18">
        <f>C39/$C$35*100</f>
        <v>100</v>
      </c>
      <c r="E39" s="68">
        <f>E35-E38</f>
        <v>1958764115</v>
      </c>
      <c r="F39" s="18">
        <f>E39/$E$35*100</f>
        <v>100</v>
      </c>
      <c r="G39" s="68">
        <f>G35-G38</f>
        <v>576455115</v>
      </c>
      <c r="H39" s="19">
        <f t="shared" si="3"/>
        <v>41.702333920997404</v>
      </c>
    </row>
    <row r="40" spans="1:8" ht="15" customHeight="1">
      <c r="A40" s="81"/>
      <c r="B40" s="82"/>
      <c r="C40" s="68">
        <f>C41</f>
        <v>0</v>
      </c>
      <c r="D40" s="41" t="e">
        <f>C40/$C$40*100</f>
        <v>#DIV/0!</v>
      </c>
      <c r="E40" s="17">
        <f>E41</f>
        <v>0</v>
      </c>
      <c r="F40" s="41" t="e">
        <f>E40/$E$40*100</f>
        <v>#DIV/0!</v>
      </c>
      <c r="G40" s="17">
        <f>E40-C40</f>
        <v>0</v>
      </c>
      <c r="H40" s="19">
        <f t="shared" si="3"/>
        <v>0</v>
      </c>
    </row>
    <row r="41" spans="1:8" ht="15" customHeight="1">
      <c r="A41" s="61"/>
      <c r="B41" s="10"/>
      <c r="C41" s="62">
        <v>0</v>
      </c>
      <c r="D41" s="41" t="e">
        <f>C41/$C$40*100</f>
        <v>#DIV/0!</v>
      </c>
      <c r="E41" s="62"/>
      <c r="F41" s="39" t="e">
        <f>E41/$E$41*100</f>
        <v>#DIV/0!</v>
      </c>
      <c r="G41" s="24">
        <f>E41-C41</f>
        <v>0</v>
      </c>
      <c r="H41" s="15">
        <f t="shared" si="3"/>
        <v>0</v>
      </c>
    </row>
    <row r="42" spans="1:8" ht="15" customHeight="1">
      <c r="A42" s="81"/>
      <c r="B42" s="82"/>
      <c r="C42" s="17">
        <f>C43</f>
        <v>0</v>
      </c>
      <c r="D42" s="41" t="e">
        <f>C42/$C$42*100</f>
        <v>#DIV/0!</v>
      </c>
      <c r="E42" s="17">
        <f>F42</f>
        <v>0</v>
      </c>
      <c r="F42" s="17"/>
      <c r="G42" s="17">
        <f>E42-C42</f>
        <v>0</v>
      </c>
      <c r="H42" s="19">
        <f t="shared" si="3"/>
        <v>0</v>
      </c>
    </row>
    <row r="43" spans="1:8" ht="15" customHeight="1">
      <c r="A43" s="63"/>
      <c r="B43" s="10"/>
      <c r="C43" s="11">
        <v>0</v>
      </c>
      <c r="D43" s="41" t="e">
        <f>C43/$C$42*100</f>
        <v>#DIV/0!</v>
      </c>
      <c r="E43" s="13"/>
      <c r="F43" s="21"/>
      <c r="G43" s="24">
        <f>E43-C43</f>
        <v>0</v>
      </c>
      <c r="H43" s="15">
        <f t="shared" si="3"/>
        <v>0</v>
      </c>
    </row>
    <row r="44" spans="1:8" ht="15" customHeight="1">
      <c r="A44" s="57"/>
      <c r="B44" s="23"/>
      <c r="C44" s="71"/>
      <c r="D44" s="12"/>
      <c r="E44" s="71"/>
      <c r="F44" s="12"/>
      <c r="G44" s="71"/>
      <c r="H44" s="15"/>
    </row>
    <row r="45" spans="1:8" ht="15" customHeight="1">
      <c r="A45" s="57"/>
      <c r="B45" s="10"/>
      <c r="C45" s="71"/>
      <c r="D45" s="12"/>
      <c r="E45" s="71"/>
      <c r="F45" s="12"/>
      <c r="G45" s="71"/>
      <c r="H45" s="15"/>
    </row>
    <row r="46" spans="1:8" ht="15" customHeight="1">
      <c r="A46" s="81"/>
      <c r="B46" s="82"/>
      <c r="C46" s="48"/>
      <c r="D46" s="39"/>
      <c r="E46" s="40"/>
      <c r="F46" s="49"/>
      <c r="G46" s="46"/>
      <c r="H46" s="47"/>
    </row>
    <row r="47" spans="1:8" ht="15" customHeight="1">
      <c r="A47" s="57"/>
      <c r="B47" s="60"/>
      <c r="C47" s="48"/>
      <c r="D47" s="39"/>
      <c r="E47" s="40"/>
      <c r="F47" s="49"/>
      <c r="G47" s="46"/>
      <c r="H47" s="47"/>
    </row>
    <row r="48" spans="1:8" ht="15" customHeight="1">
      <c r="A48" s="58"/>
      <c r="B48" s="59"/>
      <c r="C48" s="45"/>
      <c r="D48" s="46"/>
      <c r="E48" s="45"/>
      <c r="F48" s="46"/>
      <c r="G48" s="46"/>
      <c r="H48" s="47"/>
    </row>
    <row r="49" spans="1:8" ht="15" customHeight="1">
      <c r="A49" s="58"/>
      <c r="B49" s="59"/>
      <c r="C49" s="45"/>
      <c r="D49" s="46"/>
      <c r="E49" s="45"/>
      <c r="F49" s="46"/>
      <c r="G49" s="46"/>
      <c r="H49" s="47"/>
    </row>
    <row r="50" spans="1:8" s="5" customFormat="1" ht="15" customHeight="1" thickBot="1">
      <c r="A50" s="50"/>
      <c r="B50" s="51"/>
      <c r="C50" s="52"/>
      <c r="D50" s="53"/>
      <c r="E50" s="54"/>
      <c r="F50" s="53"/>
      <c r="G50" s="55"/>
      <c r="H50" s="56"/>
    </row>
    <row r="51" spans="2:8" ht="15.75">
      <c r="B51" s="74"/>
      <c r="C51" s="74"/>
      <c r="D51" s="74"/>
      <c r="E51" s="74"/>
      <c r="F51" s="74"/>
      <c r="G51" s="74"/>
      <c r="H51" s="74"/>
    </row>
    <row r="52" spans="2:8" ht="15.75">
      <c r="B52" s="75"/>
      <c r="C52" s="75"/>
      <c r="D52" s="75"/>
      <c r="E52" s="75"/>
      <c r="F52" s="75"/>
      <c r="G52" s="75"/>
      <c r="H52" s="75"/>
    </row>
  </sheetData>
  <sheetProtection/>
  <mergeCells count="28">
    <mergeCell ref="A40:B40"/>
    <mergeCell ref="A6:B6"/>
    <mergeCell ref="A1:H1"/>
    <mergeCell ref="B2:H2"/>
    <mergeCell ref="C3:H3"/>
    <mergeCell ref="A4:B5"/>
    <mergeCell ref="C4:D4"/>
    <mergeCell ref="E4:F4"/>
    <mergeCell ref="G4:H4"/>
    <mergeCell ref="A9:B9"/>
    <mergeCell ref="A12:B12"/>
    <mergeCell ref="A13:B13"/>
    <mergeCell ref="A23:B23"/>
    <mergeCell ref="B24:H24"/>
    <mergeCell ref="A33:B34"/>
    <mergeCell ref="C33:D33"/>
    <mergeCell ref="E33:F33"/>
    <mergeCell ref="G33:H33"/>
    <mergeCell ref="B51:H51"/>
    <mergeCell ref="B52:H52"/>
    <mergeCell ref="A30:H30"/>
    <mergeCell ref="B31:H31"/>
    <mergeCell ref="C32:H32"/>
    <mergeCell ref="A35:B35"/>
    <mergeCell ref="A42:B42"/>
    <mergeCell ref="A38:B38"/>
    <mergeCell ref="A39:B39"/>
    <mergeCell ref="A46:B46"/>
  </mergeCells>
  <dataValidations count="1">
    <dataValidation type="decimal" operator="greaterThanOrEqual" allowBlank="1" showInputMessage="1" showErrorMessage="1" sqref="C6:C11 G9 G6 D6:D12 E6:E11 F6:F12 C13:F2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75390625" style="35" customWidth="1"/>
    <col min="2" max="2" width="17.75390625" style="35" customWidth="1"/>
    <col min="3" max="3" width="10.625" style="35" customWidth="1"/>
    <col min="4" max="4" width="6.375" style="35" customWidth="1"/>
    <col min="5" max="5" width="8.25390625" style="35" customWidth="1"/>
    <col min="6" max="6" width="4.50390625" style="35" customWidth="1"/>
    <col min="7" max="7" width="12.25390625" style="35" customWidth="1"/>
    <col min="8" max="8" width="3.50390625" style="35" customWidth="1"/>
    <col min="9" max="9" width="13.25390625" style="35" customWidth="1"/>
    <col min="10" max="10" width="3.25390625" style="35" customWidth="1"/>
    <col min="11" max="11" width="8.25390625" style="35" customWidth="1"/>
    <col min="12" max="12" width="13.00390625" style="35" customWidth="1"/>
    <col min="13" max="16384" width="9.00390625" style="35" customWidth="1"/>
  </cols>
  <sheetData>
    <row r="1" spans="2:11" ht="27" customHeight="1">
      <c r="B1" s="76" t="s">
        <v>56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18" customHeight="1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1" ht="19.5" customHeight="1" thickBot="1">
      <c r="B3" s="1"/>
      <c r="C3" s="154" t="s">
        <v>69</v>
      </c>
      <c r="D3" s="155"/>
      <c r="E3" s="155"/>
      <c r="F3" s="155"/>
      <c r="G3" s="155"/>
      <c r="H3" s="155"/>
      <c r="I3" s="156" t="s">
        <v>62</v>
      </c>
      <c r="J3" s="156"/>
      <c r="K3" s="156"/>
    </row>
    <row r="4" spans="1:11" ht="15" customHeight="1">
      <c r="A4" s="85" t="s">
        <v>4</v>
      </c>
      <c r="B4" s="85"/>
      <c r="C4" s="86"/>
      <c r="D4" s="157" t="s">
        <v>30</v>
      </c>
      <c r="E4" s="86"/>
      <c r="F4" s="157" t="s">
        <v>6</v>
      </c>
      <c r="G4" s="86"/>
      <c r="H4" s="90" t="s">
        <v>46</v>
      </c>
      <c r="I4" s="159"/>
      <c r="J4" s="159"/>
      <c r="K4" s="159"/>
    </row>
    <row r="5" spans="1:11" ht="15" customHeight="1">
      <c r="A5" s="87"/>
      <c r="B5" s="87"/>
      <c r="C5" s="88"/>
      <c r="D5" s="158"/>
      <c r="E5" s="88"/>
      <c r="F5" s="158"/>
      <c r="G5" s="88"/>
      <c r="H5" s="160" t="s">
        <v>7</v>
      </c>
      <c r="I5" s="161"/>
      <c r="J5" s="162" t="s">
        <v>1</v>
      </c>
      <c r="K5" s="163"/>
    </row>
    <row r="6" spans="1:11" ht="15" customHeight="1">
      <c r="A6" s="150" t="s">
        <v>8</v>
      </c>
      <c r="B6" s="150"/>
      <c r="C6" s="151"/>
      <c r="D6" s="152"/>
      <c r="E6" s="153"/>
      <c r="F6" s="152"/>
      <c r="G6" s="153"/>
      <c r="H6" s="152"/>
      <c r="I6" s="153"/>
      <c r="J6" s="148"/>
      <c r="K6" s="149"/>
    </row>
    <row r="7" spans="1:11" ht="15" customHeight="1">
      <c r="A7" s="26"/>
      <c r="B7" s="146" t="s">
        <v>42</v>
      </c>
      <c r="C7" s="147"/>
      <c r="D7" s="91">
        <v>29256000</v>
      </c>
      <c r="E7" s="97"/>
      <c r="F7" s="91">
        <v>264880789</v>
      </c>
      <c r="G7" s="97"/>
      <c r="H7" s="93">
        <f>F7-D7</f>
        <v>235624789</v>
      </c>
      <c r="I7" s="94"/>
      <c r="J7" s="95">
        <f aca="true" t="shared" si="0" ref="J7:J13">IF(D7=0,0,ABS(H7/D7*100))</f>
        <v>805.3896260596117</v>
      </c>
      <c r="K7" s="96">
        <f aca="true" t="shared" si="1" ref="K7:K13">IF(F7=0,0,ABS(J7/F7*100))</f>
        <v>0.0003040573946869404</v>
      </c>
    </row>
    <row r="8" spans="1:11" ht="15" customHeight="1">
      <c r="A8" s="26"/>
      <c r="B8" s="27" t="s">
        <v>41</v>
      </c>
      <c r="C8" s="34"/>
      <c r="D8" s="91">
        <v>-23819000</v>
      </c>
      <c r="E8" s="98"/>
      <c r="F8" s="91">
        <v>-20771400</v>
      </c>
      <c r="G8" s="97"/>
      <c r="H8" s="93">
        <f>F8-D8</f>
        <v>3047600</v>
      </c>
      <c r="I8" s="94"/>
      <c r="J8" s="95">
        <f t="shared" si="0"/>
        <v>12.794827658591881</v>
      </c>
      <c r="K8" s="96">
        <f t="shared" si="1"/>
        <v>6.159829216418673E-05</v>
      </c>
    </row>
    <row r="9" spans="1:11" ht="15" customHeight="1">
      <c r="A9" s="26"/>
      <c r="B9" s="27" t="s">
        <v>43</v>
      </c>
      <c r="C9" s="34"/>
      <c r="D9" s="91">
        <f>D7+D8</f>
        <v>5437000</v>
      </c>
      <c r="E9" s="98"/>
      <c r="F9" s="91">
        <f>F7+F8</f>
        <v>244109389</v>
      </c>
      <c r="G9" s="98"/>
      <c r="H9" s="93">
        <f>F9-D9</f>
        <v>238672389</v>
      </c>
      <c r="I9" s="94"/>
      <c r="J9" s="95">
        <f t="shared" si="0"/>
        <v>4389.780926981792</v>
      </c>
      <c r="K9" s="96">
        <f t="shared" si="1"/>
        <v>0.0017982843449670803</v>
      </c>
    </row>
    <row r="10" spans="1:11" ht="15" customHeight="1">
      <c r="A10" s="26"/>
      <c r="B10" s="146" t="s">
        <v>9</v>
      </c>
      <c r="C10" s="147"/>
      <c r="D10" s="91">
        <v>117053000</v>
      </c>
      <c r="E10" s="97"/>
      <c r="F10" s="91">
        <f>458413986+3264119+3153</f>
        <v>461681258</v>
      </c>
      <c r="G10" s="97"/>
      <c r="H10" s="93">
        <f>F10-D10</f>
        <v>344628258</v>
      </c>
      <c r="I10" s="94"/>
      <c r="J10" s="95">
        <f t="shared" si="0"/>
        <v>294.4206966075197</v>
      </c>
      <c r="K10" s="96">
        <f t="shared" si="1"/>
        <v>6.377142054302748E-05</v>
      </c>
    </row>
    <row r="11" spans="1:11" ht="15" customHeight="1">
      <c r="A11" s="26"/>
      <c r="B11" s="27" t="s">
        <v>63</v>
      </c>
      <c r="C11" s="34"/>
      <c r="D11" s="91">
        <f>D9+D10</f>
        <v>122490000</v>
      </c>
      <c r="E11" s="98"/>
      <c r="F11" s="91">
        <f>F9+F10</f>
        <v>705790647</v>
      </c>
      <c r="G11" s="98"/>
      <c r="H11" s="91">
        <f>H9+H10</f>
        <v>583300647</v>
      </c>
      <c r="I11" s="98"/>
      <c r="J11" s="95">
        <f t="shared" si="0"/>
        <v>476.20266715650257</v>
      </c>
      <c r="K11" s="96">
        <f t="shared" si="1"/>
        <v>6.747081010220621E-05</v>
      </c>
    </row>
    <row r="12" spans="1:11" ht="15" customHeight="1">
      <c r="A12" s="26"/>
      <c r="B12" s="27" t="s">
        <v>44</v>
      </c>
      <c r="C12" s="34"/>
      <c r="D12" s="91">
        <v>23819000</v>
      </c>
      <c r="E12" s="98"/>
      <c r="F12" s="91">
        <v>21600826</v>
      </c>
      <c r="G12" s="97"/>
      <c r="H12" s="91">
        <f>F12-D12</f>
        <v>-2218174</v>
      </c>
      <c r="I12" s="98"/>
      <c r="J12" s="95">
        <f>IF(D12=0,0,ABS(H12/D12*100))</f>
        <v>9.312624375498551</v>
      </c>
      <c r="K12" s="96">
        <f>IF(F12=0,0,ABS(J12/F12*100))</f>
        <v>4.311235309010197E-05</v>
      </c>
    </row>
    <row r="13" spans="1:11" ht="15" customHeight="1">
      <c r="A13" s="26"/>
      <c r="B13" s="26" t="s">
        <v>70</v>
      </c>
      <c r="C13" s="29"/>
      <c r="D13" s="109">
        <f>SUM(D11:E12)</f>
        <v>146309000</v>
      </c>
      <c r="E13" s="110"/>
      <c r="F13" s="109">
        <f>SUM(F11:G12)</f>
        <v>727391473</v>
      </c>
      <c r="G13" s="110"/>
      <c r="H13" s="109">
        <f>SUM(H11:I12)</f>
        <v>581082473</v>
      </c>
      <c r="I13" s="110"/>
      <c r="J13" s="111">
        <f t="shared" si="0"/>
        <v>397.16112679329365</v>
      </c>
      <c r="K13" s="112">
        <f t="shared" si="1"/>
        <v>5.460073997778273E-05</v>
      </c>
    </row>
    <row r="14" spans="1:11" ht="15" customHeight="1">
      <c r="A14" s="105" t="s">
        <v>10</v>
      </c>
      <c r="B14" s="105"/>
      <c r="C14" s="106"/>
      <c r="D14" s="109"/>
      <c r="E14" s="110"/>
      <c r="F14" s="109"/>
      <c r="G14" s="110"/>
      <c r="H14" s="109"/>
      <c r="I14" s="110"/>
      <c r="J14" s="95"/>
      <c r="K14" s="96"/>
    </row>
    <row r="15" spans="1:11" ht="15" customHeight="1">
      <c r="A15" s="26"/>
      <c r="B15" s="103" t="s">
        <v>53</v>
      </c>
      <c r="C15" s="165"/>
      <c r="D15" s="91"/>
      <c r="E15" s="97"/>
      <c r="F15" s="91">
        <v>1139000</v>
      </c>
      <c r="G15" s="97"/>
      <c r="H15" s="93">
        <f aca="true" t="shared" si="2" ref="H15:H23">F15-D15</f>
        <v>1139000</v>
      </c>
      <c r="I15" s="94"/>
      <c r="J15" s="95">
        <f aca="true" t="shared" si="3" ref="J15:J23">IF(D15=0,0,ABS(H15/D15*100))</f>
        <v>0</v>
      </c>
      <c r="K15" s="96">
        <f aca="true" t="shared" si="4" ref="K15:K23">IF(F15=0,0,ABS(J15/F15*100))</f>
        <v>0</v>
      </c>
    </row>
    <row r="16" spans="1:11" ht="15" customHeight="1">
      <c r="A16" s="26"/>
      <c r="B16" s="103" t="s">
        <v>59</v>
      </c>
      <c r="C16" s="104"/>
      <c r="D16" s="91"/>
      <c r="E16" s="92"/>
      <c r="F16" s="91">
        <v>-497875009</v>
      </c>
      <c r="G16" s="92"/>
      <c r="H16" s="93">
        <f>F16-D16</f>
        <v>-497875009</v>
      </c>
      <c r="I16" s="94"/>
      <c r="J16" s="95">
        <f>IF(D16=0,0,ABS(H16/D16*100))</f>
        <v>0</v>
      </c>
      <c r="K16" s="96">
        <f>IF(F16=0,0,ABS(J16/F16*100))</f>
        <v>0</v>
      </c>
    </row>
    <row r="17" spans="1:11" ht="15" customHeight="1">
      <c r="A17" s="26"/>
      <c r="B17" s="103" t="s">
        <v>78</v>
      </c>
      <c r="C17" s="104"/>
      <c r="D17" s="91"/>
      <c r="E17" s="92"/>
      <c r="F17" s="91">
        <v>-3153</v>
      </c>
      <c r="G17" s="92"/>
      <c r="H17" s="93">
        <f>F17-D17</f>
        <v>-3153</v>
      </c>
      <c r="I17" s="94"/>
      <c r="J17" s="95">
        <f>IF(D17=0,0,ABS(H17/D17*100))</f>
        <v>0</v>
      </c>
      <c r="K17" s="96">
        <f>IF(F17=0,0,ABS(J17/F17*100))</f>
        <v>0</v>
      </c>
    </row>
    <row r="18" spans="1:11" ht="15" customHeight="1">
      <c r="A18" s="26"/>
      <c r="B18" s="103" t="s">
        <v>67</v>
      </c>
      <c r="C18" s="165"/>
      <c r="D18" s="167">
        <v>-403154000</v>
      </c>
      <c r="E18" s="98"/>
      <c r="F18" s="91">
        <v>-311269721</v>
      </c>
      <c r="G18" s="98"/>
      <c r="H18" s="93">
        <f t="shared" si="2"/>
        <v>91884279</v>
      </c>
      <c r="I18" s="94"/>
      <c r="J18" s="95">
        <f t="shared" si="3"/>
        <v>22.79135987736696</v>
      </c>
      <c r="K18" s="96">
        <f t="shared" si="4"/>
        <v>7.322061331293757E-06</v>
      </c>
    </row>
    <row r="19" spans="1:11" ht="15" customHeight="1">
      <c r="A19" s="26"/>
      <c r="B19" s="103" t="s">
        <v>39</v>
      </c>
      <c r="C19" s="165"/>
      <c r="D19" s="91">
        <v>-50919000</v>
      </c>
      <c r="E19" s="97"/>
      <c r="F19" s="91">
        <v>-45427588</v>
      </c>
      <c r="G19" s="97"/>
      <c r="H19" s="93">
        <f t="shared" si="2"/>
        <v>5491412</v>
      </c>
      <c r="I19" s="94"/>
      <c r="J19" s="95">
        <f t="shared" si="3"/>
        <v>10.784602996916671</v>
      </c>
      <c r="K19" s="96">
        <f t="shared" si="4"/>
        <v>2.374020605478035E-05</v>
      </c>
    </row>
    <row r="20" spans="1:11" ht="15" customHeight="1">
      <c r="A20" s="26"/>
      <c r="B20" s="103" t="s">
        <v>60</v>
      </c>
      <c r="C20" s="165"/>
      <c r="D20" s="91">
        <v>0</v>
      </c>
      <c r="E20" s="97"/>
      <c r="F20" s="93">
        <v>1072302</v>
      </c>
      <c r="G20" s="94"/>
      <c r="H20" s="93">
        <f>F20-D20</f>
        <v>1072302</v>
      </c>
      <c r="I20" s="94"/>
      <c r="J20" s="95">
        <f>IF(D20=0,0,ABS(H20/D20*100))</f>
        <v>0</v>
      </c>
      <c r="K20" s="96">
        <f>IF(F20=0,0,ABS(J20/F20*100))</f>
        <v>0</v>
      </c>
    </row>
    <row r="21" spans="1:11" ht="15" customHeight="1" hidden="1">
      <c r="A21" s="26"/>
      <c r="B21" s="27" t="s">
        <v>44</v>
      </c>
      <c r="C21" s="34"/>
      <c r="D21" s="91">
        <v>0</v>
      </c>
      <c r="E21" s="98"/>
      <c r="F21" s="91"/>
      <c r="G21" s="97"/>
      <c r="H21" s="91">
        <f>F21-D21</f>
        <v>0</v>
      </c>
      <c r="I21" s="98"/>
      <c r="J21" s="95">
        <f>IF(D21=0,0,ABS(H21/D21*100))</f>
        <v>0</v>
      </c>
      <c r="K21" s="96">
        <f>IF(F21=0,0,ABS(J21/F21*100))</f>
        <v>0</v>
      </c>
    </row>
    <row r="22" spans="1:11" ht="15" customHeight="1">
      <c r="A22" s="26"/>
      <c r="B22" s="27" t="s">
        <v>52</v>
      </c>
      <c r="C22" s="34"/>
      <c r="D22" s="91">
        <v>0</v>
      </c>
      <c r="E22" s="98"/>
      <c r="F22" s="91">
        <v>870421</v>
      </c>
      <c r="G22" s="97"/>
      <c r="H22" s="91">
        <f>F22-D22</f>
        <v>870421</v>
      </c>
      <c r="I22" s="98"/>
      <c r="J22" s="95">
        <f>IF(D22=0,0,ABS(H22/D22*100))</f>
        <v>0</v>
      </c>
      <c r="K22" s="96">
        <f>IF(F22=0,0,ABS(J22/F22*100))</f>
        <v>0</v>
      </c>
    </row>
    <row r="23" spans="1:11" ht="15" customHeight="1">
      <c r="A23" s="26"/>
      <c r="B23" s="26" t="s">
        <v>74</v>
      </c>
      <c r="C23" s="29"/>
      <c r="D23" s="109">
        <f>SUM(D15:E22)</f>
        <v>-454073000</v>
      </c>
      <c r="E23" s="110"/>
      <c r="F23" s="109">
        <f>SUM(F15:G22)</f>
        <v>-851493748</v>
      </c>
      <c r="G23" s="110"/>
      <c r="H23" s="109">
        <f t="shared" si="2"/>
        <v>-397420748</v>
      </c>
      <c r="I23" s="110"/>
      <c r="J23" s="111">
        <f t="shared" si="3"/>
        <v>87.5235365238629</v>
      </c>
      <c r="K23" s="112">
        <f t="shared" si="4"/>
        <v>1.0278823153950263E-05</v>
      </c>
    </row>
    <row r="24" spans="1:11" ht="15" customHeight="1">
      <c r="A24" s="105" t="s">
        <v>73</v>
      </c>
      <c r="B24" s="105"/>
      <c r="C24" s="106"/>
      <c r="D24" s="91"/>
      <c r="E24" s="97"/>
      <c r="F24" s="91"/>
      <c r="G24" s="97"/>
      <c r="H24" s="93"/>
      <c r="I24" s="94"/>
      <c r="J24" s="95"/>
      <c r="K24" s="96"/>
    </row>
    <row r="25" spans="1:11" ht="15" customHeight="1">
      <c r="A25" s="26"/>
      <c r="B25" s="99" t="s">
        <v>61</v>
      </c>
      <c r="C25" s="100"/>
      <c r="D25" s="91">
        <v>300093000</v>
      </c>
      <c r="E25" s="97"/>
      <c r="F25" s="93">
        <v>20294388</v>
      </c>
      <c r="G25" s="98"/>
      <c r="H25" s="93">
        <f>F25-D25</f>
        <v>-279798612</v>
      </c>
      <c r="I25" s="98"/>
      <c r="J25" s="101">
        <f aca="true" t="shared" si="5" ref="J25:J30">IF(D25=0,0,ABS(H25/D25*100))</f>
        <v>93.23730043686457</v>
      </c>
      <c r="K25" s="102">
        <f aca="true" t="shared" si="6" ref="K25:K30">IF(F25=0,0,ABS(J25/F25*100))</f>
        <v>0.0004594240557382887</v>
      </c>
    </row>
    <row r="26" spans="1:11" ht="15" customHeight="1">
      <c r="A26" s="26"/>
      <c r="B26" s="99" t="s">
        <v>77</v>
      </c>
      <c r="C26" s="100"/>
      <c r="D26" s="91"/>
      <c r="E26" s="92"/>
      <c r="F26" s="93">
        <v>-3264119</v>
      </c>
      <c r="G26" s="98"/>
      <c r="H26" s="93">
        <f>F26-D26</f>
        <v>-3264119</v>
      </c>
      <c r="I26" s="98"/>
      <c r="J26" s="101">
        <f t="shared" si="5"/>
        <v>0</v>
      </c>
      <c r="K26" s="102">
        <f t="shared" si="6"/>
        <v>0</v>
      </c>
    </row>
    <row r="27" spans="1:11" ht="15" customHeight="1">
      <c r="A27" s="26"/>
      <c r="B27" s="26" t="s">
        <v>71</v>
      </c>
      <c r="C27" s="29"/>
      <c r="D27" s="107">
        <f>SUM(D25:E26)</f>
        <v>300093000</v>
      </c>
      <c r="E27" s="108"/>
      <c r="F27" s="107">
        <f>SUM(F25:G26)</f>
        <v>17030269</v>
      </c>
      <c r="G27" s="108"/>
      <c r="H27" s="107">
        <f>SUM(H25:I26)</f>
        <v>-283062731</v>
      </c>
      <c r="I27" s="108"/>
      <c r="J27" s="111">
        <f t="shared" si="5"/>
        <v>94.32500291576278</v>
      </c>
      <c r="K27" s="112">
        <f t="shared" si="6"/>
        <v>0.0005538667822320526</v>
      </c>
    </row>
    <row r="28" spans="1:11" ht="15" customHeight="1">
      <c r="A28" s="105" t="s">
        <v>72</v>
      </c>
      <c r="B28" s="105"/>
      <c r="C28" s="106"/>
      <c r="D28" s="109">
        <f>D13+D23+D27</f>
        <v>-7671000</v>
      </c>
      <c r="E28" s="110"/>
      <c r="F28" s="109">
        <f>F13+F23+F27</f>
        <v>-107072006</v>
      </c>
      <c r="G28" s="110"/>
      <c r="H28" s="109">
        <f>H13+H23+H27</f>
        <v>-99401006</v>
      </c>
      <c r="I28" s="110"/>
      <c r="J28" s="111">
        <f t="shared" si="5"/>
        <v>1295.8024507886848</v>
      </c>
      <c r="K28" s="112">
        <f t="shared" si="6"/>
        <v>0.0012102159090852233</v>
      </c>
    </row>
    <row r="29" spans="1:11" ht="15" customHeight="1">
      <c r="A29" s="105" t="s">
        <v>11</v>
      </c>
      <c r="B29" s="105"/>
      <c r="C29" s="106"/>
      <c r="D29" s="107">
        <v>1229609000</v>
      </c>
      <c r="E29" s="108"/>
      <c r="F29" s="107">
        <v>1486046915</v>
      </c>
      <c r="G29" s="108"/>
      <c r="H29" s="109">
        <f>F29-D29</f>
        <v>256437915</v>
      </c>
      <c r="I29" s="110"/>
      <c r="J29" s="111">
        <f t="shared" si="5"/>
        <v>20.85524056834327</v>
      </c>
      <c r="K29" s="112">
        <f t="shared" si="6"/>
        <v>1.4034039139567319E-06</v>
      </c>
    </row>
    <row r="30" spans="1:11" ht="15" customHeight="1" thickBot="1">
      <c r="A30" s="113" t="s">
        <v>12</v>
      </c>
      <c r="B30" s="113"/>
      <c r="C30" s="114"/>
      <c r="D30" s="115">
        <f>D28+D29</f>
        <v>1221938000</v>
      </c>
      <c r="E30" s="116"/>
      <c r="F30" s="115">
        <f>F28+F29</f>
        <v>1378974909</v>
      </c>
      <c r="G30" s="116"/>
      <c r="H30" s="115">
        <f>H28+H29</f>
        <v>157036909</v>
      </c>
      <c r="I30" s="116"/>
      <c r="J30" s="117">
        <f t="shared" si="5"/>
        <v>12.851462922014045</v>
      </c>
      <c r="K30" s="118">
        <f t="shared" si="6"/>
        <v>9.319577055490895E-07</v>
      </c>
    </row>
    <row r="31" ht="15" customHeight="1"/>
    <row r="32" ht="15" customHeight="1"/>
    <row r="33" ht="15" customHeight="1" hidden="1"/>
    <row r="34" spans="2:11" ht="27" customHeight="1">
      <c r="B34" s="76" t="s">
        <v>51</v>
      </c>
      <c r="C34" s="76"/>
      <c r="D34" s="76"/>
      <c r="E34" s="76"/>
      <c r="F34" s="76"/>
      <c r="G34" s="76"/>
      <c r="H34" s="76"/>
      <c r="I34" s="76"/>
      <c r="J34" s="76"/>
      <c r="K34" s="76"/>
    </row>
    <row r="35" spans="2:11" ht="18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3:11" ht="19.5" customHeight="1" thickBot="1">
      <c r="C36" s="164" t="s">
        <v>68</v>
      </c>
      <c r="D36" s="164"/>
      <c r="E36" s="164"/>
      <c r="F36" s="164"/>
      <c r="G36" s="164"/>
      <c r="H36" s="164"/>
      <c r="I36" s="156" t="s">
        <v>0</v>
      </c>
      <c r="J36" s="156"/>
      <c r="K36" s="156"/>
    </row>
    <row r="37" spans="1:11" ht="30" customHeight="1">
      <c r="A37" s="166" t="s">
        <v>13</v>
      </c>
      <c r="B37" s="130"/>
      <c r="C37" s="129" t="s">
        <v>14</v>
      </c>
      <c r="D37" s="130"/>
      <c r="E37" s="3" t="s">
        <v>47</v>
      </c>
      <c r="F37" s="170" t="s">
        <v>16</v>
      </c>
      <c r="G37" s="171"/>
      <c r="H37" s="172"/>
      <c r="I37" s="129" t="s">
        <v>2</v>
      </c>
      <c r="J37" s="130"/>
      <c r="K37" s="3" t="s">
        <v>15</v>
      </c>
    </row>
    <row r="38" spans="1:11" ht="15" customHeight="1">
      <c r="A38" s="143" t="s">
        <v>17</v>
      </c>
      <c r="B38" s="145"/>
      <c r="C38" s="173">
        <f>SUM(C39:D50)</f>
        <v>31339585059</v>
      </c>
      <c r="D38" s="174"/>
      <c r="E38" s="30">
        <f aca="true" t="shared" si="7" ref="E38:E46">IF(C$38&gt;0,(C38/C$38)*100,0)</f>
        <v>100</v>
      </c>
      <c r="F38" s="142" t="s">
        <v>49</v>
      </c>
      <c r="G38" s="143"/>
      <c r="H38" s="144"/>
      <c r="I38" s="137">
        <f>SUM(I39:J44)</f>
        <v>27323630324</v>
      </c>
      <c r="J38" s="138"/>
      <c r="K38" s="30">
        <f>IF(I$51&gt;0,(I38/I$51)*100,0)</f>
        <v>87.18567993979643</v>
      </c>
    </row>
    <row r="39" spans="1:11" ht="15" customHeight="1">
      <c r="A39" s="132" t="s">
        <v>18</v>
      </c>
      <c r="B39" s="133"/>
      <c r="C39" s="91">
        <v>3768281857</v>
      </c>
      <c r="D39" s="131"/>
      <c r="E39" s="31">
        <f>IF(C$38&gt;0,(C39/C$38)*100,0)+0.01</f>
        <v>12.034032385578241</v>
      </c>
      <c r="F39" s="134" t="s">
        <v>19</v>
      </c>
      <c r="G39" s="135"/>
      <c r="H39" s="136"/>
      <c r="I39" s="91">
        <v>714143234</v>
      </c>
      <c r="J39" s="97"/>
      <c r="K39" s="31">
        <f>IF(I$51&gt;0,(I39/I$51)*100,0)</f>
        <v>2.278725875456078</v>
      </c>
    </row>
    <row r="40" spans="1:11" ht="15" customHeight="1">
      <c r="A40" s="132" t="s">
        <v>64</v>
      </c>
      <c r="B40" s="176"/>
      <c r="C40" s="91">
        <v>38057033</v>
      </c>
      <c r="D40" s="131"/>
      <c r="E40" s="31">
        <f t="shared" si="7"/>
        <v>0.12143438698487459</v>
      </c>
      <c r="F40" s="134" t="s">
        <v>38</v>
      </c>
      <c r="G40" s="135"/>
      <c r="H40" s="136"/>
      <c r="I40" s="91">
        <v>26609487090</v>
      </c>
      <c r="J40" s="97"/>
      <c r="K40" s="31">
        <f>IF(I$51&gt;0,(I40/I$51)*100,0)</f>
        <v>84.90695406434034</v>
      </c>
    </row>
    <row r="41" spans="1:11" ht="15" customHeight="1">
      <c r="A41" s="32" t="s">
        <v>65</v>
      </c>
      <c r="B41" s="10"/>
      <c r="C41" s="91"/>
      <c r="D41" s="175"/>
      <c r="E41" s="31"/>
      <c r="F41" s="134"/>
      <c r="G41" s="168"/>
      <c r="H41" s="169"/>
      <c r="I41" s="72"/>
      <c r="J41" s="73"/>
      <c r="K41" s="31"/>
    </row>
    <row r="42" spans="1:11" ht="15" customHeight="1">
      <c r="A42" s="132" t="s">
        <v>40</v>
      </c>
      <c r="B42" s="133"/>
      <c r="C42" s="91">
        <v>2889527565</v>
      </c>
      <c r="D42" s="131"/>
      <c r="E42" s="31">
        <f>IF(C$38&gt;0,(C42/C$38)*100,0)</f>
        <v>9.220056869164562</v>
      </c>
      <c r="F42" s="134"/>
      <c r="G42" s="135"/>
      <c r="H42" s="136"/>
      <c r="I42" s="91"/>
      <c r="J42" s="97"/>
      <c r="K42" s="31"/>
    </row>
    <row r="43" spans="1:11" ht="15" customHeight="1">
      <c r="A43" s="132" t="s">
        <v>37</v>
      </c>
      <c r="B43" s="133"/>
      <c r="C43" s="91">
        <v>69556645</v>
      </c>
      <c r="D43" s="131"/>
      <c r="E43" s="31">
        <f t="shared" si="7"/>
        <v>0.22194500938366749</v>
      </c>
      <c r="F43" s="31"/>
      <c r="G43" s="132"/>
      <c r="H43" s="133"/>
      <c r="I43" s="91"/>
      <c r="J43" s="97"/>
      <c r="K43" s="31"/>
    </row>
    <row r="44" spans="1:11" ht="15" customHeight="1">
      <c r="A44" s="132" t="s">
        <v>20</v>
      </c>
      <c r="B44" s="133"/>
      <c r="C44" s="91">
        <v>24574161959</v>
      </c>
      <c r="D44" s="131"/>
      <c r="E44" s="31">
        <f>IF(C$38&gt;0,(C44/C$38)*100,0)</f>
        <v>78.41253134888866</v>
      </c>
      <c r="F44" s="31"/>
      <c r="G44" s="132"/>
      <c r="H44" s="133"/>
      <c r="I44" s="91"/>
      <c r="J44" s="97"/>
      <c r="K44" s="31"/>
    </row>
    <row r="45" spans="1:11" ht="15" customHeight="1">
      <c r="A45" s="132"/>
      <c r="B45" s="133"/>
      <c r="C45" s="28"/>
      <c r="D45" s="33"/>
      <c r="E45" s="30">
        <f t="shared" si="7"/>
        <v>0</v>
      </c>
      <c r="F45" s="126" t="s">
        <v>21</v>
      </c>
      <c r="G45" s="127"/>
      <c r="H45" s="128"/>
      <c r="I45" s="107">
        <f>SUM(I46:I50)</f>
        <v>4015954735</v>
      </c>
      <c r="J45" s="108"/>
      <c r="K45" s="30">
        <f>IF(I$51&gt;0,(I45/I$51)*100,0)</f>
        <v>12.814320060203578</v>
      </c>
    </row>
    <row r="46" spans="1:11" ht="15" customHeight="1">
      <c r="A46" s="132"/>
      <c r="B46" s="133"/>
      <c r="C46" s="28"/>
      <c r="D46" s="33"/>
      <c r="E46" s="31">
        <f t="shared" si="7"/>
        <v>0</v>
      </c>
      <c r="F46" s="134" t="s">
        <v>54</v>
      </c>
      <c r="G46" s="135"/>
      <c r="H46" s="136"/>
      <c r="I46" s="91">
        <v>2049834000</v>
      </c>
      <c r="J46" s="97"/>
      <c r="K46" s="31">
        <f>IF(I$51&gt;0,(I46/I$51)*100,0)</f>
        <v>6.5407183794583625</v>
      </c>
    </row>
    <row r="47" spans="1:11" ht="15" customHeight="1">
      <c r="A47" s="32"/>
      <c r="B47" s="10"/>
      <c r="C47" s="28"/>
      <c r="D47" s="33"/>
      <c r="E47" s="31"/>
      <c r="F47" s="134" t="s">
        <v>55</v>
      </c>
      <c r="G47" s="135"/>
      <c r="H47" s="136"/>
      <c r="I47" s="91">
        <v>18112159</v>
      </c>
      <c r="J47" s="97"/>
      <c r="K47" s="31">
        <f>IF(I$51&gt;0,(I47/I$51)*100,0)</f>
        <v>0.05779323167777108</v>
      </c>
    </row>
    <row r="48" spans="1:11" ht="15" customHeight="1">
      <c r="A48" s="32"/>
      <c r="B48" s="10"/>
      <c r="C48" s="28"/>
      <c r="D48" s="33"/>
      <c r="E48" s="31"/>
      <c r="F48" s="134" t="s">
        <v>50</v>
      </c>
      <c r="G48" s="135"/>
      <c r="H48" s="136"/>
      <c r="I48" s="91">
        <v>1958764115</v>
      </c>
      <c r="J48" s="97"/>
      <c r="K48" s="31">
        <f>IF(I$51&gt;0,(I48/I$51)*100,0)</f>
        <v>6.250127789862006</v>
      </c>
    </row>
    <row r="49" spans="1:11" ht="15" customHeight="1">
      <c r="A49" s="132"/>
      <c r="B49" s="133"/>
      <c r="C49" s="28"/>
      <c r="D49" s="33"/>
      <c r="E49" s="31">
        <f>IF(C$38&gt;0,(C49/C$38)*100,0)</f>
        <v>0</v>
      </c>
      <c r="F49" s="139" t="s">
        <v>79</v>
      </c>
      <c r="G49" s="140"/>
      <c r="H49" s="141"/>
      <c r="I49" s="91">
        <v>-10755539</v>
      </c>
      <c r="J49" s="97"/>
      <c r="K49" s="31">
        <f>IF(I$51&gt;0,(I49/I$51)*100,0)-0.01</f>
        <v>-0.0443193407945625</v>
      </c>
    </row>
    <row r="50" spans="1:11" ht="15" customHeight="1">
      <c r="A50" s="32"/>
      <c r="B50" s="10"/>
      <c r="C50" s="28"/>
      <c r="D50" s="33"/>
      <c r="E50" s="31"/>
      <c r="F50" s="134" t="s">
        <v>80</v>
      </c>
      <c r="G50" s="168"/>
      <c r="H50" s="169"/>
      <c r="I50" s="72"/>
      <c r="J50" s="73"/>
      <c r="K50" s="31"/>
    </row>
    <row r="51" spans="1:12" ht="15" customHeight="1" thickBot="1">
      <c r="A51" s="120" t="s">
        <v>22</v>
      </c>
      <c r="B51" s="121"/>
      <c r="C51" s="122">
        <f>SUM(C39:D50)</f>
        <v>31339585059</v>
      </c>
      <c r="D51" s="123"/>
      <c r="E51" s="4">
        <f>IF(C$38&gt;0,(C51/C$38)*100,0)</f>
        <v>100</v>
      </c>
      <c r="F51" s="126" t="s">
        <v>48</v>
      </c>
      <c r="G51" s="127"/>
      <c r="H51" s="128"/>
      <c r="I51" s="115">
        <f>I38+I45</f>
        <v>31339585059</v>
      </c>
      <c r="J51" s="116"/>
      <c r="K51" s="4">
        <f>IF(I$51&gt;0,(I51/I$51)*100,0)</f>
        <v>100</v>
      </c>
      <c r="L51" s="38"/>
    </row>
    <row r="52" spans="1:11" s="5" customFormat="1" ht="15" customHeight="1">
      <c r="A52" s="124" t="s">
        <v>76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</row>
    <row r="53" spans="2:11" ht="16.5" customHeight="1">
      <c r="B53" s="119"/>
      <c r="C53" s="119"/>
      <c r="D53" s="119"/>
      <c r="E53" s="119"/>
      <c r="F53" s="119"/>
      <c r="G53" s="119"/>
      <c r="H53" s="119"/>
      <c r="I53" s="119"/>
      <c r="J53" s="119"/>
      <c r="K53" s="119"/>
    </row>
    <row r="54" spans="2:11" ht="16.5" customHeight="1">
      <c r="B54" s="119"/>
      <c r="C54" s="119"/>
      <c r="D54" s="119"/>
      <c r="E54" s="119"/>
      <c r="F54" s="119"/>
      <c r="G54" s="119"/>
      <c r="H54" s="119"/>
      <c r="I54" s="119"/>
      <c r="J54" s="119"/>
      <c r="K54" s="119"/>
    </row>
  </sheetData>
  <sheetProtection/>
  <mergeCells count="181">
    <mergeCell ref="F37:H37"/>
    <mergeCell ref="C38:D38"/>
    <mergeCell ref="B16:C16"/>
    <mergeCell ref="H16:I16"/>
    <mergeCell ref="J18:K18"/>
    <mergeCell ref="C41:D41"/>
    <mergeCell ref="A40:B40"/>
    <mergeCell ref="C40:D40"/>
    <mergeCell ref="B34:K34"/>
    <mergeCell ref="I40:J40"/>
    <mergeCell ref="J20:K20"/>
    <mergeCell ref="J27:K27"/>
    <mergeCell ref="H27:I27"/>
    <mergeCell ref="J24:K24"/>
    <mergeCell ref="J22:K22"/>
    <mergeCell ref="F50:H50"/>
    <mergeCell ref="F41:H41"/>
    <mergeCell ref="I49:J49"/>
    <mergeCell ref="F24:G24"/>
    <mergeCell ref="H24:I24"/>
    <mergeCell ref="D25:E25"/>
    <mergeCell ref="B19:C19"/>
    <mergeCell ref="H23:I23"/>
    <mergeCell ref="D22:E22"/>
    <mergeCell ref="F22:G22"/>
    <mergeCell ref="A24:C24"/>
    <mergeCell ref="B25:C25"/>
    <mergeCell ref="H20:I20"/>
    <mergeCell ref="D24:E24"/>
    <mergeCell ref="D19:E19"/>
    <mergeCell ref="B35:K35"/>
    <mergeCell ref="D28:E28"/>
    <mergeCell ref="B15:C15"/>
    <mergeCell ref="B20:C20"/>
    <mergeCell ref="D20:E20"/>
    <mergeCell ref="F18:G18"/>
    <mergeCell ref="F15:G15"/>
    <mergeCell ref="H15:I15"/>
    <mergeCell ref="D16:E16"/>
    <mergeCell ref="H22:I22"/>
    <mergeCell ref="I36:K36"/>
    <mergeCell ref="I37:J37"/>
    <mergeCell ref="B18:C18"/>
    <mergeCell ref="H28:I28"/>
    <mergeCell ref="H25:I25"/>
    <mergeCell ref="F27:G27"/>
    <mergeCell ref="A37:B37"/>
    <mergeCell ref="D18:E18"/>
    <mergeCell ref="J28:K28"/>
    <mergeCell ref="J25:K25"/>
    <mergeCell ref="J10:K10"/>
    <mergeCell ref="J19:K19"/>
    <mergeCell ref="J13:K13"/>
    <mergeCell ref="J11:K11"/>
    <mergeCell ref="H19:I19"/>
    <mergeCell ref="J14:K14"/>
    <mergeCell ref="H18:I18"/>
    <mergeCell ref="H13:I13"/>
    <mergeCell ref="B1:K1"/>
    <mergeCell ref="B2:K2"/>
    <mergeCell ref="C3:H3"/>
    <mergeCell ref="I3:K3"/>
    <mergeCell ref="F4:G5"/>
    <mergeCell ref="H4:K4"/>
    <mergeCell ref="H5:I5"/>
    <mergeCell ref="J5:K5"/>
    <mergeCell ref="A4:C5"/>
    <mergeCell ref="D4:E5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H11:I11"/>
    <mergeCell ref="F13:G13"/>
    <mergeCell ref="D13:E13"/>
    <mergeCell ref="A14:C14"/>
    <mergeCell ref="D11:E11"/>
    <mergeCell ref="D12:E12"/>
    <mergeCell ref="H14:I14"/>
    <mergeCell ref="F14:G14"/>
    <mergeCell ref="D27:E27"/>
    <mergeCell ref="A38:B38"/>
    <mergeCell ref="B10:C10"/>
    <mergeCell ref="D14:E14"/>
    <mergeCell ref="F11:G11"/>
    <mergeCell ref="C36:H36"/>
    <mergeCell ref="A28:C28"/>
    <mergeCell ref="F28:G28"/>
    <mergeCell ref="D15:E15"/>
    <mergeCell ref="A49:B49"/>
    <mergeCell ref="A45:B45"/>
    <mergeCell ref="F49:H49"/>
    <mergeCell ref="F47:H47"/>
    <mergeCell ref="A39:B39"/>
    <mergeCell ref="F38:H38"/>
    <mergeCell ref="C42:D42"/>
    <mergeCell ref="F46:H46"/>
    <mergeCell ref="F45:H45"/>
    <mergeCell ref="I47:J47"/>
    <mergeCell ref="F48:H48"/>
    <mergeCell ref="I48:J48"/>
    <mergeCell ref="A46:B46"/>
    <mergeCell ref="A44:B44"/>
    <mergeCell ref="G44:H44"/>
    <mergeCell ref="I44:J44"/>
    <mergeCell ref="I46:J46"/>
    <mergeCell ref="I45:J45"/>
    <mergeCell ref="F39:H39"/>
    <mergeCell ref="I38:J38"/>
    <mergeCell ref="A43:B43"/>
    <mergeCell ref="C44:D44"/>
    <mergeCell ref="F40:H40"/>
    <mergeCell ref="A42:B42"/>
    <mergeCell ref="C39:D39"/>
    <mergeCell ref="I42:J42"/>
    <mergeCell ref="I51:J51"/>
    <mergeCell ref="B53:K53"/>
    <mergeCell ref="J15:K15"/>
    <mergeCell ref="I43:J43"/>
    <mergeCell ref="C37:D37"/>
    <mergeCell ref="C43:D43"/>
    <mergeCell ref="G43:H43"/>
    <mergeCell ref="F42:H42"/>
    <mergeCell ref="F19:G19"/>
    <mergeCell ref="I39:J39"/>
    <mergeCell ref="H8:I8"/>
    <mergeCell ref="H9:I9"/>
    <mergeCell ref="D9:E9"/>
    <mergeCell ref="F9:G9"/>
    <mergeCell ref="F8:G8"/>
    <mergeCell ref="B54:K54"/>
    <mergeCell ref="A51:B51"/>
    <mergeCell ref="C51:D51"/>
    <mergeCell ref="A52:K52"/>
    <mergeCell ref="F51:H51"/>
    <mergeCell ref="J8:K8"/>
    <mergeCell ref="J9:K9"/>
    <mergeCell ref="D10:E10"/>
    <mergeCell ref="F10:G10"/>
    <mergeCell ref="H10:I10"/>
    <mergeCell ref="D21:E21"/>
    <mergeCell ref="F21:G21"/>
    <mergeCell ref="H21:I21"/>
    <mergeCell ref="J21:K21"/>
    <mergeCell ref="D8:E8"/>
    <mergeCell ref="A29:C29"/>
    <mergeCell ref="D29:E29"/>
    <mergeCell ref="F29:G29"/>
    <mergeCell ref="H29:I29"/>
    <mergeCell ref="J29:K29"/>
    <mergeCell ref="A30:C30"/>
    <mergeCell ref="D30:E30"/>
    <mergeCell ref="F30:G30"/>
    <mergeCell ref="H30:I30"/>
    <mergeCell ref="J30:K30"/>
    <mergeCell ref="B26:C26"/>
    <mergeCell ref="F26:G26"/>
    <mergeCell ref="H26:I26"/>
    <mergeCell ref="J26:K26"/>
    <mergeCell ref="B17:C17"/>
    <mergeCell ref="D17:E17"/>
    <mergeCell ref="D23:E23"/>
    <mergeCell ref="F23:G23"/>
    <mergeCell ref="F20:G20"/>
    <mergeCell ref="F25:G25"/>
    <mergeCell ref="D26:E26"/>
    <mergeCell ref="F17:G17"/>
    <mergeCell ref="H17:I17"/>
    <mergeCell ref="J17:K17"/>
    <mergeCell ref="F12:G12"/>
    <mergeCell ref="H12:I12"/>
    <mergeCell ref="J12:K12"/>
    <mergeCell ref="F16:G16"/>
    <mergeCell ref="J23:K23"/>
    <mergeCell ref="J16:K1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林聖偉</cp:lastModifiedBy>
  <cp:lastPrinted>2021-04-06T02:11:50Z</cp:lastPrinted>
  <dcterms:created xsi:type="dcterms:W3CDTF">2011-04-19T02:39:36Z</dcterms:created>
  <dcterms:modified xsi:type="dcterms:W3CDTF">2021-04-06T09:41:39Z</dcterms:modified>
  <cp:category/>
  <cp:version/>
  <cp:contentType/>
  <cp:contentStatus/>
</cp:coreProperties>
</file>