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1"/>
  </bookViews>
  <sheets>
    <sheet name="餘絀表及撥補表" sheetId="1" r:id="rId1"/>
    <sheet name="現流表及平衡表" sheetId="2" r:id="rId2"/>
  </sheets>
  <definedNames>
    <definedName name="_xlnm.Print_Area" localSheetId="0">'餘絀表及撥補表'!$A$1:$H$53</definedName>
  </definedNames>
  <calcPr fullCalcOnLoad="1"/>
</workbook>
</file>

<file path=xl/sharedStrings.xml><?xml version="1.0" encoding="utf-8"?>
<sst xmlns="http://schemas.openxmlformats.org/spreadsheetml/2006/main" count="94" uniqueCount="78">
  <si>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</si>
  <si>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</si>
  <si>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</si>
  <si>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</si>
  <si>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</si>
  <si>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</si>
  <si>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</si>
  <si>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</si>
  <si>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</si>
  <si>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</si>
  <si>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</si>
  <si>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</si>
  <si>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</si>
  <si>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</si>
  <si>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</si>
  <si>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</si>
  <si>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</si>
  <si>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</si>
  <si>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</si>
  <si>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</si>
  <si>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</si>
  <si>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</si>
  <si>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</si>
  <si>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</si>
  <si>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</si>
  <si>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</si>
  <si>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</si>
  <si>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</si>
  <si>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</si>
  <si>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</si>
  <si>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</si>
  <si>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填補之部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</si>
  <si>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</si>
  <si>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</si>
  <si>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</si>
  <si>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</si>
  <si>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</si>
  <si>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</si>
  <si>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</si>
  <si>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</si>
  <si>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</si>
  <si>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</si>
  <si>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增加無形資產及其他資產</t>
  </si>
  <si>
    <t>不動產、廠房及設備</t>
  </si>
  <si>
    <t>利息股利之調整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</si>
  <si>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</si>
  <si>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</si>
  <si>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</si>
  <si>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</si>
  <si>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</si>
  <si>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</si>
  <si>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</si>
  <si>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</si>
  <si>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t>待填補之短絀</t>
  </si>
  <si>
    <t>基金</t>
  </si>
  <si>
    <t>增加短期債務、流動金融負債及其他負債</t>
  </si>
  <si>
    <t xml:space="preserve"> 單位：新臺幣元</t>
  </si>
  <si>
    <t>未計利息股利之現金流入（流出）</t>
  </si>
  <si>
    <t>本期餘絀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</si>
  <si>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</si>
  <si>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</si>
  <si>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減少短期債務、流動金融負債及其他負債</t>
  </si>
  <si>
    <t>匯率變動影響數</t>
  </si>
  <si>
    <t>淨值其他項目</t>
  </si>
  <si>
    <t>前期待填補之短絀</t>
  </si>
  <si>
    <t xml:space="preserve">    業務活動之淨現金流入（流出）</t>
  </si>
  <si>
    <t xml:space="preserve">    投資活動之淨現金流入（流出）</t>
  </si>
  <si>
    <t xml:space="preserve">    籌資活動之淨現金流入（流出）</t>
  </si>
  <si>
    <t>現金及約當現金之淨增（淨減）</t>
  </si>
  <si>
    <t>國家電影及視聽文化中心收支餘絀表</t>
  </si>
  <si>
    <t>國家電影及視聽文化中心餘絀撥補表</t>
  </si>
  <si>
    <t>國家電影及視聽文化中心現金流量表</t>
  </si>
  <si>
    <t>國家電影及視聽文化中心平衡表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</si>
  <si>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</t>
    </r>
    <r>
      <rPr>
        <b/>
        <sz val="12"/>
        <rFont val="新細明體"/>
        <family val="1"/>
      </rPr>
      <t>單位：新臺幣元</t>
    </r>
  </si>
  <si>
    <t>稅前餘絀</t>
  </si>
  <si>
    <t>減少流動資產及短期貸墊款</t>
  </si>
  <si>
    <t>未計利息股利之本期餘絀</t>
  </si>
  <si>
    <t>增加不動產、廠房及設備及礦產資源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</si>
</sst>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  <numFmt numFmtId="181" formatCode="_(* #,##0.000_);_(&quot;-&quot;\ #,##0.000_);_(* &quot;&quot;_);_(@_)"/>
    <numFmt numFmtId="182" formatCode="_(* #,##0.0000_);_(&quot;-&quot;\ #,##0.0000_);_(* &quot;&quot;_);_(@_)"/>
    <numFmt numFmtId="183" formatCode="_(* #,##0.00000_);_(&quot;-&quot;\ #,##0.00000_);_(* &quot;&quot;_);_(@_)"/>
    <numFmt numFmtId="184" formatCode="_(* #,##0.000000_);_(&quot;-&quot;\ #,##0.000000_);_(* &quot;&quot;_);_(@_)"/>
    <numFmt numFmtId="185" formatCode="_(* #,##0.0_);_(&quot;-&quot;\ #,##0.0_);_(* &quot;&quot;_);_(@_)"/>
    <numFmt numFmtId="186" formatCode="_(* #,##0_);_(&quot;-&quot;\ #,##0_);_(* &quot;&quot;_);_(@_)"/>
  </numFmts>
  <fonts count="56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7" fontId="19" fillId="0" borderId="16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center" vertical="center"/>
      <protection locked="0"/>
    </xf>
    <xf numFmtId="177" fontId="20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vertical="center"/>
      <protection locked="0"/>
    </xf>
    <xf numFmtId="177" fontId="19" fillId="0" borderId="16" xfId="0" applyNumberFormat="1" applyFont="1" applyFill="1" applyBorder="1" applyAlignment="1" applyProtection="1">
      <alignment vertical="center"/>
      <protection/>
    </xf>
    <xf numFmtId="176" fontId="19" fillId="0" borderId="17" xfId="0" applyNumberFormat="1" applyFont="1" applyFill="1" applyBorder="1" applyAlignment="1" applyProtection="1">
      <alignment vertical="center" readingOrder="2"/>
      <protection/>
    </xf>
    <xf numFmtId="177" fontId="19" fillId="0" borderId="16" xfId="0" applyNumberFormat="1" applyFont="1" applyFill="1" applyBorder="1" applyAlignment="1" applyProtection="1">
      <alignment horizontal="left" vertical="center"/>
      <protection locked="0"/>
    </xf>
    <xf numFmtId="177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>
      <alignment vertical="center"/>
    </xf>
    <xf numFmtId="0" fontId="21" fillId="0" borderId="21" xfId="0" applyFont="1" applyFill="1" applyBorder="1" applyAlignment="1" applyProtection="1">
      <alignment horizontal="left" vertical="center"/>
      <protection locked="0"/>
    </xf>
    <xf numFmtId="177" fontId="19" fillId="0" borderId="19" xfId="0" applyNumberFormat="1" applyFont="1" applyFill="1" applyBorder="1" applyAlignment="1" applyProtection="1">
      <alignment horizontal="left" vertical="center"/>
      <protection locked="0"/>
    </xf>
    <xf numFmtId="177" fontId="19" fillId="0" borderId="19" xfId="0" applyNumberFormat="1" applyFont="1" applyFill="1" applyBorder="1" applyAlignment="1" applyProtection="1">
      <alignment horizontal="center" vertical="center"/>
      <protection/>
    </xf>
    <xf numFmtId="177" fontId="19" fillId="0" borderId="19" xfId="0" applyNumberFormat="1" applyFont="1" applyFill="1" applyBorder="1" applyAlignment="1" applyProtection="1">
      <alignment horizontal="center" vertical="center"/>
      <protection locked="0"/>
    </xf>
    <xf numFmtId="177" fontId="19" fillId="0" borderId="19" xfId="0" applyNumberFormat="1" applyFont="1" applyFill="1" applyBorder="1" applyAlignment="1" applyProtection="1">
      <alignment vertical="center"/>
      <protection/>
    </xf>
    <xf numFmtId="176" fontId="19" fillId="0" borderId="12" xfId="0" applyNumberFormat="1" applyFont="1" applyFill="1" applyBorder="1" applyAlignment="1" applyProtection="1">
      <alignment horizontal="right"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vertical="center"/>
    </xf>
    <xf numFmtId="177" fontId="9" fillId="0" borderId="17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86" fontId="9" fillId="0" borderId="14" xfId="0" applyNumberFormat="1" applyFont="1" applyFill="1" applyBorder="1" applyAlignment="1" applyProtection="1">
      <alignment vertical="center"/>
      <protection/>
    </xf>
    <xf numFmtId="186" fontId="11" fillId="0" borderId="16" xfId="0" applyNumberFormat="1" applyFont="1" applyFill="1" applyBorder="1" applyAlignment="1" applyProtection="1">
      <alignment horizontal="center" vertical="center"/>
      <protection locked="0"/>
    </xf>
    <xf numFmtId="186" fontId="9" fillId="0" borderId="16" xfId="0" applyNumberFormat="1" applyFont="1" applyFill="1" applyBorder="1" applyAlignment="1" applyProtection="1">
      <alignment vertical="center"/>
      <protection/>
    </xf>
    <xf numFmtId="186" fontId="11" fillId="0" borderId="16" xfId="0" applyNumberFormat="1" applyFont="1" applyFill="1" applyBorder="1" applyAlignment="1" applyProtection="1">
      <alignment vertical="center"/>
      <protection/>
    </xf>
    <xf numFmtId="186" fontId="11" fillId="0" borderId="16" xfId="0" applyNumberFormat="1" applyFont="1" applyFill="1" applyBorder="1" applyAlignment="1" applyProtection="1">
      <alignment vertical="center"/>
      <protection locked="0"/>
    </xf>
    <xf numFmtId="186" fontId="11" fillId="0" borderId="16" xfId="0" applyNumberFormat="1" applyFont="1" applyFill="1" applyBorder="1" applyAlignment="1" applyProtection="1">
      <alignment horizontal="left" vertical="center"/>
      <protection locked="0"/>
    </xf>
    <xf numFmtId="186" fontId="11" fillId="0" borderId="16" xfId="0" applyNumberFormat="1" applyFont="1" applyFill="1" applyBorder="1" applyAlignment="1" applyProtection="1">
      <alignment horizontal="right" vertical="center"/>
      <protection/>
    </xf>
    <xf numFmtId="186" fontId="9" fillId="0" borderId="16" xfId="0" applyNumberFormat="1" applyFont="1" applyFill="1" applyBorder="1" applyAlignment="1" applyProtection="1">
      <alignment horizontal="right" vertical="center"/>
      <protection/>
    </xf>
    <xf numFmtId="186" fontId="11" fillId="0" borderId="17" xfId="0" applyNumberFormat="1" applyFont="1" applyFill="1" applyBorder="1" applyAlignment="1" applyProtection="1">
      <alignment horizontal="right" vertical="center"/>
      <protection locked="0"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186" fontId="9" fillId="0" borderId="17" xfId="0" applyNumberFormat="1" applyFont="1" applyFill="1" applyBorder="1" applyAlignment="1" applyProtection="1">
      <alignment horizontal="right" vertical="center"/>
      <protection locked="0"/>
    </xf>
    <xf numFmtId="186" fontId="9" fillId="0" borderId="15" xfId="0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186" fontId="0" fillId="0" borderId="0" xfId="0" applyNumberFormat="1" applyFill="1" applyBorder="1" applyAlignment="1">
      <alignment horizontal="right" vertic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17" xfId="0" applyNumberFormat="1" applyFont="1" applyFill="1" applyBorder="1" applyAlignment="1" applyProtection="1">
      <alignment horizontal="right" vertical="center"/>
      <protection locked="0"/>
    </xf>
    <xf numFmtId="186" fontId="11" fillId="0" borderId="15" xfId="0" applyNumberFormat="1" applyFont="1" applyFill="1" applyBorder="1" applyAlignment="1" applyProtection="1">
      <alignment horizontal="right" vertical="center"/>
      <protection locked="0"/>
    </xf>
    <xf numFmtId="186" fontId="11" fillId="0" borderId="17" xfId="0" applyNumberFormat="1" applyFont="1" applyFill="1" applyBorder="1" applyAlignment="1" applyProtection="1">
      <alignment horizontal="right" vertical="center"/>
      <protection/>
    </xf>
    <xf numFmtId="186" fontId="11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5" xfId="0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86" fontId="9" fillId="0" borderId="12" xfId="0" applyNumberFormat="1" applyFont="1" applyFill="1" applyBorder="1" applyAlignment="1" applyProtection="1">
      <alignment horizontal="right" vertical="center"/>
      <protection locked="0"/>
    </xf>
    <xf numFmtId="186" fontId="18" fillId="0" borderId="21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186" fontId="9" fillId="0" borderId="12" xfId="0" applyNumberFormat="1" applyFont="1" applyFill="1" applyBorder="1" applyAlignment="1" applyProtection="1">
      <alignment horizontal="right" vertical="center"/>
      <protection/>
    </xf>
    <xf numFmtId="186" fontId="9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Alignment="1">
      <alignment vertical="center"/>
    </xf>
    <xf numFmtId="186" fontId="0" fillId="0" borderId="15" xfId="0" applyNumberFormat="1" applyFill="1" applyBorder="1" applyAlignment="1">
      <alignment horizontal="right" vertical="center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186" fontId="9" fillId="0" borderId="17" xfId="0" applyNumberFormat="1" applyFont="1" applyFill="1" applyBorder="1" applyAlignment="1" applyProtection="1">
      <alignment horizontal="right" vertical="center"/>
      <protection/>
    </xf>
    <xf numFmtId="18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5" fillId="0" borderId="31" xfId="0" applyFont="1" applyBorder="1" applyAlignment="1" applyProtection="1">
      <alignment horizontal="distributed" vertical="center" wrapText="1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0" fillId="0" borderId="30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86" fontId="9" fillId="0" borderId="17" xfId="0" applyNumberFormat="1" applyFont="1" applyFill="1" applyBorder="1" applyAlignment="1" applyProtection="1">
      <alignment horizontal="right" vertical="center"/>
      <protection locked="0"/>
    </xf>
    <xf numFmtId="186" fontId="9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ill="1" applyBorder="1" applyAlignment="1">
      <alignment horizontal="distributed" vertical="center" indent="1"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0" fillId="0" borderId="24" xfId="0" applyFill="1" applyBorder="1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86" fontId="9" fillId="0" borderId="18" xfId="0" applyNumberFormat="1" applyFont="1" applyFill="1" applyBorder="1" applyAlignment="1" applyProtection="1">
      <alignment horizontal="right" vertical="center"/>
      <protection/>
    </xf>
    <xf numFmtId="186" fontId="9" fillId="0" borderId="2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186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6" fontId="11" fillId="0" borderId="17" xfId="0" applyNumberFormat="1" applyFont="1" applyFill="1" applyBorder="1" applyAlignment="1" applyProtection="1">
      <alignment horizontal="center" vertical="center"/>
      <protection locked="0"/>
    </xf>
    <xf numFmtId="186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186" fontId="9" fillId="0" borderId="18" xfId="0" applyNumberFormat="1" applyFont="1" applyFill="1" applyBorder="1" applyAlignment="1" applyProtection="1">
      <alignment horizontal="right" vertical="center"/>
      <protection locked="0"/>
    </xf>
    <xf numFmtId="186" fontId="18" fillId="0" borderId="24" xfId="0" applyNumberFormat="1" applyFont="1" applyFill="1" applyBorder="1" applyAlignment="1">
      <alignment horizontal="right" vertical="center"/>
    </xf>
    <xf numFmtId="186" fontId="18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9">
      <selection activeCell="K49" sqref="K49"/>
    </sheetView>
  </sheetViews>
  <sheetFormatPr defaultColWidth="9.00390625" defaultRowHeight="16.5"/>
  <cols>
    <col min="1" max="1" width="1.75390625" style="33" customWidth="1"/>
    <col min="2" max="2" width="18.875" style="33" customWidth="1"/>
    <col min="3" max="3" width="14.625" style="33" customWidth="1"/>
    <col min="4" max="4" width="8.50390625" style="33" customWidth="1"/>
    <col min="5" max="5" width="14.625" style="33" customWidth="1"/>
    <col min="6" max="6" width="8.50390625" style="33" customWidth="1"/>
    <col min="7" max="7" width="14.625" style="33" customWidth="1"/>
    <col min="8" max="8" width="8.50390625" style="33" customWidth="1"/>
    <col min="9" max="16384" width="9.00390625" style="33" customWidth="1"/>
  </cols>
  <sheetData>
    <row r="1" spans="1:8" ht="27" customHeight="1">
      <c r="A1" s="85" t="s">
        <v>69</v>
      </c>
      <c r="B1" s="85"/>
      <c r="C1" s="85"/>
      <c r="D1" s="85"/>
      <c r="E1" s="85"/>
      <c r="F1" s="85"/>
      <c r="G1" s="85"/>
      <c r="H1" s="85"/>
    </row>
    <row r="2" spans="2:8" ht="18" customHeight="1">
      <c r="B2" s="86"/>
      <c r="C2" s="86"/>
      <c r="D2" s="86"/>
      <c r="E2" s="86"/>
      <c r="F2" s="86"/>
      <c r="G2" s="86"/>
      <c r="H2" s="86"/>
    </row>
    <row r="3" spans="2:8" ht="19.5" customHeight="1" thickBot="1">
      <c r="B3" s="1"/>
      <c r="C3" s="87" t="s">
        <v>73</v>
      </c>
      <c r="D3" s="87"/>
      <c r="E3" s="87"/>
      <c r="F3" s="87"/>
      <c r="G3" s="87"/>
      <c r="H3" s="87"/>
    </row>
    <row r="4" spans="1:8" ht="15" customHeight="1">
      <c r="A4" s="94" t="s">
        <v>3</v>
      </c>
      <c r="B4" s="95"/>
      <c r="C4" s="98" t="s">
        <v>32</v>
      </c>
      <c r="D4" s="98"/>
      <c r="E4" s="98" t="s">
        <v>5</v>
      </c>
      <c r="F4" s="98"/>
      <c r="G4" s="98" t="s">
        <v>47</v>
      </c>
      <c r="H4" s="99"/>
    </row>
    <row r="5" spans="1:8" ht="15" customHeight="1">
      <c r="A5" s="96"/>
      <c r="B5" s="97"/>
      <c r="C5" s="6" t="s">
        <v>23</v>
      </c>
      <c r="D5" s="7" t="s">
        <v>1</v>
      </c>
      <c r="E5" s="6" t="s">
        <v>23</v>
      </c>
      <c r="F5" s="7" t="s">
        <v>1</v>
      </c>
      <c r="G5" s="6" t="s">
        <v>23</v>
      </c>
      <c r="H5" s="2" t="s">
        <v>1</v>
      </c>
    </row>
    <row r="6" spans="1:8" ht="15" customHeight="1">
      <c r="A6" s="88" t="s">
        <v>34</v>
      </c>
      <c r="B6" s="89"/>
      <c r="C6" s="67">
        <f>C7+C8</f>
        <v>183241000</v>
      </c>
      <c r="D6" s="9">
        <f aca="true" t="shared" si="0" ref="D6:D12">C6/$C$6*100</f>
        <v>100</v>
      </c>
      <c r="E6" s="67">
        <f>E7+E8</f>
        <v>206494217</v>
      </c>
      <c r="F6" s="9">
        <f aca="true" t="shared" si="1" ref="F6:F12">E6/$E$6*100</f>
        <v>100</v>
      </c>
      <c r="G6" s="67">
        <f>G7+G8</f>
        <v>23253217</v>
      </c>
      <c r="H6" s="20">
        <f>IF(C6=0,0,ABS(G6/C6*100))</f>
        <v>12.689964036432894</v>
      </c>
    </row>
    <row r="7" spans="1:8" ht="15" customHeight="1">
      <c r="A7" s="10"/>
      <c r="B7" s="11" t="s">
        <v>36</v>
      </c>
      <c r="C7" s="72">
        <v>181141000</v>
      </c>
      <c r="D7" s="13">
        <f>C7/$C$6*100</f>
        <v>98.85396827129298</v>
      </c>
      <c r="E7" s="68">
        <v>205472447</v>
      </c>
      <c r="F7" s="13">
        <f>E7/$E$6*100</f>
        <v>99.5051822686153</v>
      </c>
      <c r="G7" s="73">
        <f>E7-C7</f>
        <v>24331447</v>
      </c>
      <c r="H7" s="16">
        <f aca="true" t="shared" si="2" ref="H7:H12">IF(C7=0,0,ABS(G7/C7*100))</f>
        <v>13.432324542759508</v>
      </c>
    </row>
    <row r="8" spans="1:8" ht="15" customHeight="1">
      <c r="A8" s="10"/>
      <c r="B8" s="11" t="s">
        <v>37</v>
      </c>
      <c r="C8" s="72">
        <v>2100000</v>
      </c>
      <c r="D8" s="13">
        <f>C8/$C$6*100</f>
        <v>1.1460317287070034</v>
      </c>
      <c r="E8" s="68">
        <v>1021770</v>
      </c>
      <c r="F8" s="13">
        <f>E8/$E$6*100</f>
        <v>0.4948177313847002</v>
      </c>
      <c r="G8" s="73">
        <f>E8-C8</f>
        <v>-1078230</v>
      </c>
      <c r="H8" s="17">
        <f t="shared" si="2"/>
        <v>51.34428571428571</v>
      </c>
    </row>
    <row r="9" spans="1:8" ht="15" customHeight="1">
      <c r="A9" s="90" t="s">
        <v>35</v>
      </c>
      <c r="B9" s="91"/>
      <c r="C9" s="69">
        <f>C10+C11</f>
        <v>193421000</v>
      </c>
      <c r="D9" s="19">
        <f t="shared" si="0"/>
        <v>105.55552523725586</v>
      </c>
      <c r="E9" s="69">
        <f>SUM(E10:E11)</f>
        <v>202475816</v>
      </c>
      <c r="F9" s="19">
        <f t="shared" si="1"/>
        <v>98.05398860153066</v>
      </c>
      <c r="G9" s="69">
        <f>SUM(G10:G11)</f>
        <v>9054816</v>
      </c>
      <c r="H9" s="20">
        <f t="shared" si="2"/>
        <v>4.681402743238841</v>
      </c>
    </row>
    <row r="10" spans="1:8" ht="15" customHeight="1">
      <c r="A10" s="10"/>
      <c r="B10" s="11" t="s">
        <v>38</v>
      </c>
      <c r="C10" s="72">
        <v>193421000</v>
      </c>
      <c r="D10" s="13">
        <f t="shared" si="0"/>
        <v>105.55552523725586</v>
      </c>
      <c r="E10" s="68">
        <v>201434268</v>
      </c>
      <c r="F10" s="13">
        <f t="shared" si="1"/>
        <v>97.54959287794486</v>
      </c>
      <c r="G10" s="73">
        <f>E10-C10</f>
        <v>8013268</v>
      </c>
      <c r="H10" s="16">
        <f t="shared" si="2"/>
        <v>4.142915195351073</v>
      </c>
    </row>
    <row r="11" spans="1:8" ht="15" customHeight="1">
      <c r="A11" s="10"/>
      <c r="B11" s="11" t="s">
        <v>39</v>
      </c>
      <c r="C11" s="72">
        <v>0</v>
      </c>
      <c r="D11" s="13">
        <f t="shared" si="0"/>
        <v>0</v>
      </c>
      <c r="E11" s="68">
        <v>1041548</v>
      </c>
      <c r="F11" s="13">
        <f t="shared" si="1"/>
        <v>0.5043957235858088</v>
      </c>
      <c r="G11" s="73">
        <f>E11-C11</f>
        <v>1041548</v>
      </c>
      <c r="H11" s="16">
        <f t="shared" si="2"/>
        <v>0</v>
      </c>
    </row>
    <row r="12" spans="1:8" ht="15" customHeight="1">
      <c r="A12" s="90" t="s">
        <v>58</v>
      </c>
      <c r="B12" s="91"/>
      <c r="C12" s="69">
        <f>C6-C9</f>
        <v>-10180000</v>
      </c>
      <c r="D12" s="19">
        <f t="shared" si="0"/>
        <v>-5.555525237255854</v>
      </c>
      <c r="E12" s="69">
        <f>E6-E9</f>
        <v>4018401</v>
      </c>
      <c r="F12" s="19">
        <f t="shared" si="1"/>
        <v>1.9460113984693335</v>
      </c>
      <c r="G12" s="69">
        <f>G6-G9</f>
        <v>14198401</v>
      </c>
      <c r="H12" s="20">
        <f t="shared" si="2"/>
        <v>139.47348722986249</v>
      </c>
    </row>
    <row r="13" spans="1:8" ht="15" customHeight="1">
      <c r="A13" s="90"/>
      <c r="B13" s="91"/>
      <c r="C13" s="69"/>
      <c r="D13" s="18"/>
      <c r="E13" s="69"/>
      <c r="F13" s="18"/>
      <c r="G13" s="74"/>
      <c r="H13" s="20"/>
    </row>
    <row r="14" spans="1:8" ht="15" customHeight="1">
      <c r="A14" s="10"/>
      <c r="B14" s="11"/>
      <c r="C14" s="72"/>
      <c r="D14" s="21"/>
      <c r="E14" s="68"/>
      <c r="F14" s="21"/>
      <c r="G14" s="73"/>
      <c r="H14" s="22"/>
    </row>
    <row r="15" spans="1:8" ht="15" customHeight="1">
      <c r="A15" s="10"/>
      <c r="B15" s="11"/>
      <c r="C15" s="12"/>
      <c r="D15" s="21"/>
      <c r="E15" s="68"/>
      <c r="F15" s="21"/>
      <c r="G15" s="15"/>
      <c r="H15" s="22"/>
    </row>
    <row r="16" spans="1:8" ht="15" customHeight="1">
      <c r="A16" s="10"/>
      <c r="B16" s="11"/>
      <c r="C16" s="12"/>
      <c r="D16" s="21"/>
      <c r="E16" s="14"/>
      <c r="F16" s="21"/>
      <c r="G16" s="15"/>
      <c r="H16" s="22"/>
    </row>
    <row r="17" spans="1:8" ht="15" customHeight="1">
      <c r="A17" s="10"/>
      <c r="B17" s="11"/>
      <c r="C17" s="12"/>
      <c r="D17" s="21"/>
      <c r="E17" s="14"/>
      <c r="F17" s="21"/>
      <c r="G17" s="15"/>
      <c r="H17" s="22"/>
    </row>
    <row r="18" spans="1:8" ht="15" customHeight="1">
      <c r="A18" s="10"/>
      <c r="B18" s="11"/>
      <c r="C18" s="12"/>
      <c r="D18" s="21"/>
      <c r="E18" s="14"/>
      <c r="F18" s="21"/>
      <c r="G18" s="15"/>
      <c r="H18" s="22"/>
    </row>
    <row r="19" spans="1:8" ht="15" customHeight="1">
      <c r="A19" s="10"/>
      <c r="B19" s="11"/>
      <c r="C19" s="12"/>
      <c r="D19" s="21"/>
      <c r="E19" s="14"/>
      <c r="F19" s="21"/>
      <c r="G19" s="15"/>
      <c r="H19" s="22"/>
    </row>
    <row r="20" spans="1:8" ht="15" customHeight="1">
      <c r="A20" s="10"/>
      <c r="B20" s="11"/>
      <c r="C20" s="12"/>
      <c r="D20" s="21"/>
      <c r="E20" s="14"/>
      <c r="F20" s="21"/>
      <c r="G20" s="15"/>
      <c r="H20" s="22"/>
    </row>
    <row r="21" spans="1:8" ht="15" customHeight="1">
      <c r="A21" s="10"/>
      <c r="B21" s="11"/>
      <c r="C21" s="12"/>
      <c r="D21" s="21"/>
      <c r="E21" s="14"/>
      <c r="F21" s="21"/>
      <c r="G21" s="15"/>
      <c r="H21" s="22"/>
    </row>
    <row r="22" spans="1:8" ht="15" customHeight="1">
      <c r="A22" s="10"/>
      <c r="B22" s="11"/>
      <c r="C22" s="12"/>
      <c r="D22" s="21"/>
      <c r="E22" s="14"/>
      <c r="F22" s="21"/>
      <c r="G22" s="15"/>
      <c r="H22" s="22"/>
    </row>
    <row r="23" spans="1:8" ht="15" customHeight="1">
      <c r="A23" s="10"/>
      <c r="B23" s="11"/>
      <c r="C23" s="12"/>
      <c r="D23" s="21"/>
      <c r="E23" s="14"/>
      <c r="F23" s="21"/>
      <c r="G23" s="15"/>
      <c r="H23" s="22"/>
    </row>
    <row r="24" spans="1:8" ht="15" customHeight="1" thickBot="1">
      <c r="A24" s="92"/>
      <c r="B24" s="93"/>
      <c r="C24" s="40"/>
      <c r="D24" s="40"/>
      <c r="E24" s="40"/>
      <c r="F24" s="40"/>
      <c r="G24" s="41"/>
      <c r="H24" s="42"/>
    </row>
    <row r="25" spans="2:8" ht="15" customHeight="1">
      <c r="B25" s="83"/>
      <c r="C25" s="83"/>
      <c r="D25" s="83"/>
      <c r="E25" s="83"/>
      <c r="F25" s="83"/>
      <c r="G25" s="83"/>
      <c r="H25" s="83"/>
    </row>
    <row r="26" spans="2:8" ht="15" customHeight="1">
      <c r="B26" s="84"/>
      <c r="C26" s="84"/>
      <c r="D26" s="84"/>
      <c r="E26" s="84"/>
      <c r="F26" s="84"/>
      <c r="G26" s="84"/>
      <c r="H26" s="84"/>
    </row>
    <row r="27" spans="2:8" ht="15" customHeight="1">
      <c r="B27" s="62"/>
      <c r="C27" s="62"/>
      <c r="D27" s="62"/>
      <c r="E27" s="62"/>
      <c r="F27" s="62"/>
      <c r="G27" s="62"/>
      <c r="H27" s="62"/>
    </row>
    <row r="28" ht="15" customHeight="1"/>
    <row r="29" spans="1:8" ht="27" customHeight="1">
      <c r="A29" s="85" t="s">
        <v>70</v>
      </c>
      <c r="B29" s="85"/>
      <c r="C29" s="85"/>
      <c r="D29" s="85"/>
      <c r="E29" s="85"/>
      <c r="F29" s="85"/>
      <c r="G29" s="85"/>
      <c r="H29" s="85"/>
    </row>
    <row r="30" spans="2:8" ht="18" customHeight="1">
      <c r="B30" s="86"/>
      <c r="C30" s="86"/>
      <c r="D30" s="86"/>
      <c r="E30" s="86"/>
      <c r="F30" s="86"/>
      <c r="G30" s="86"/>
      <c r="H30" s="86"/>
    </row>
    <row r="31" spans="2:8" ht="19.5" customHeight="1" thickBot="1">
      <c r="B31" s="1"/>
      <c r="C31" s="87" t="s">
        <v>73</v>
      </c>
      <c r="D31" s="87"/>
      <c r="E31" s="87"/>
      <c r="F31" s="87"/>
      <c r="G31" s="87"/>
      <c r="H31" s="87"/>
    </row>
    <row r="32" spans="1:8" ht="15" customHeight="1">
      <c r="A32" s="94" t="s">
        <v>4</v>
      </c>
      <c r="B32" s="95"/>
      <c r="C32" s="98" t="s">
        <v>32</v>
      </c>
      <c r="D32" s="98"/>
      <c r="E32" s="98" t="s">
        <v>5</v>
      </c>
      <c r="F32" s="98"/>
      <c r="G32" s="98" t="s">
        <v>47</v>
      </c>
      <c r="H32" s="99"/>
    </row>
    <row r="33" spans="1:8" ht="15" customHeight="1">
      <c r="A33" s="96"/>
      <c r="B33" s="97"/>
      <c r="C33" s="6" t="s">
        <v>23</v>
      </c>
      <c r="D33" s="7" t="s">
        <v>1</v>
      </c>
      <c r="E33" s="6" t="s">
        <v>23</v>
      </c>
      <c r="F33" s="7" t="s">
        <v>1</v>
      </c>
      <c r="G33" s="6" t="s">
        <v>23</v>
      </c>
      <c r="H33" s="2" t="s">
        <v>1</v>
      </c>
    </row>
    <row r="34" spans="1:8" ht="15" customHeight="1">
      <c r="A34" s="88" t="s">
        <v>24</v>
      </c>
      <c r="B34" s="89"/>
      <c r="C34" s="8">
        <v>0</v>
      </c>
      <c r="D34" s="25"/>
      <c r="E34" s="67">
        <f>E35+E36</f>
        <v>84132017</v>
      </c>
      <c r="F34" s="9">
        <f>E34/$E$34*100</f>
        <v>100</v>
      </c>
      <c r="G34" s="67">
        <f>G35+G36</f>
        <v>84132017</v>
      </c>
      <c r="H34" s="25">
        <f>IF(C34=0,0,ABS(G34/C34*100))</f>
        <v>0</v>
      </c>
    </row>
    <row r="35" spans="1:9" ht="15" customHeight="1">
      <c r="A35" s="34"/>
      <c r="B35" s="23" t="s">
        <v>25</v>
      </c>
      <c r="C35" s="12"/>
      <c r="D35" s="16"/>
      <c r="E35" s="68">
        <v>4018401</v>
      </c>
      <c r="F35" s="13">
        <f>E35/$E$34*100</f>
        <v>4.7763041268819215</v>
      </c>
      <c r="G35" s="70">
        <f>E35-C35</f>
        <v>4018401</v>
      </c>
      <c r="H35" s="16">
        <f aca="true" t="shared" si="3" ref="H35:H45">IF(C35=0,0,ABS(G35/C35*100))</f>
        <v>0</v>
      </c>
      <c r="I35" s="35"/>
    </row>
    <row r="36" spans="1:8" ht="15" customHeight="1">
      <c r="A36" s="34"/>
      <c r="B36" s="11" t="s">
        <v>26</v>
      </c>
      <c r="C36" s="12">
        <v>0</v>
      </c>
      <c r="D36" s="16"/>
      <c r="E36" s="68">
        <v>80113616</v>
      </c>
      <c r="F36" s="13">
        <f>E36/$E$34*100</f>
        <v>95.22369587311807</v>
      </c>
      <c r="G36" s="70">
        <f>E36-C36</f>
        <v>80113616</v>
      </c>
      <c r="H36" s="16">
        <f t="shared" si="3"/>
        <v>0</v>
      </c>
    </row>
    <row r="37" spans="1:8" ht="15" customHeight="1">
      <c r="A37" s="90" t="s">
        <v>27</v>
      </c>
      <c r="B37" s="91"/>
      <c r="C37" s="18">
        <f>C38+C39</f>
        <v>0</v>
      </c>
      <c r="D37" s="61"/>
      <c r="E37" s="69">
        <f>E38+E39</f>
        <v>0</v>
      </c>
      <c r="F37" s="18">
        <f>F38+F39</f>
        <v>0</v>
      </c>
      <c r="G37" s="69">
        <f>E37-C37</f>
        <v>0</v>
      </c>
      <c r="H37" s="61">
        <f t="shared" si="3"/>
        <v>0</v>
      </c>
    </row>
    <row r="38" spans="1:8" ht="15" customHeight="1" hidden="1">
      <c r="A38" s="55"/>
      <c r="B38" s="23"/>
      <c r="C38" s="24">
        <v>0</v>
      </c>
      <c r="D38" s="16"/>
      <c r="E38" s="70"/>
      <c r="F38" s="13"/>
      <c r="G38" s="70">
        <f>E38-C38</f>
        <v>0</v>
      </c>
      <c r="H38" s="16">
        <f t="shared" si="3"/>
        <v>0</v>
      </c>
    </row>
    <row r="39" spans="1:8" ht="15" customHeight="1" hidden="1">
      <c r="A39" s="55"/>
      <c r="B39" s="11"/>
      <c r="C39" s="24"/>
      <c r="D39" s="16"/>
      <c r="E39" s="70"/>
      <c r="F39" s="13"/>
      <c r="G39" s="70">
        <f>E39-C39</f>
        <v>0</v>
      </c>
      <c r="H39" s="16">
        <f t="shared" si="3"/>
        <v>0</v>
      </c>
    </row>
    <row r="40" spans="1:8" ht="15" customHeight="1">
      <c r="A40" s="90" t="s">
        <v>28</v>
      </c>
      <c r="B40" s="91"/>
      <c r="C40" s="18">
        <f>C34-C37</f>
        <v>0</v>
      </c>
      <c r="D40" s="20"/>
      <c r="E40" s="69">
        <f>E34-E37</f>
        <v>84132017</v>
      </c>
      <c r="F40" s="19">
        <f>E40/$E$34*100</f>
        <v>100</v>
      </c>
      <c r="G40" s="69">
        <f>G34-G37</f>
        <v>84132017</v>
      </c>
      <c r="H40" s="20">
        <f t="shared" si="3"/>
        <v>0</v>
      </c>
    </row>
    <row r="41" spans="1:8" ht="15" customHeight="1">
      <c r="A41" s="90" t="s">
        <v>29</v>
      </c>
      <c r="B41" s="91"/>
      <c r="C41" s="69">
        <f>C42+C43</f>
        <v>18981000</v>
      </c>
      <c r="D41" s="19">
        <f>C41/$C$41*100</f>
        <v>100</v>
      </c>
      <c r="E41" s="69">
        <f>E42</f>
        <v>0</v>
      </c>
      <c r="F41" s="39" t="e">
        <f>E41/$E$41*100</f>
        <v>#DIV/0!</v>
      </c>
      <c r="G41" s="69">
        <f>E41-C41</f>
        <v>-18981000</v>
      </c>
      <c r="H41" s="20">
        <f t="shared" si="3"/>
        <v>100</v>
      </c>
    </row>
    <row r="42" spans="1:8" ht="15" customHeight="1">
      <c r="A42" s="59"/>
      <c r="B42" s="11" t="s">
        <v>30</v>
      </c>
      <c r="C42" s="71">
        <v>10180000</v>
      </c>
      <c r="D42" s="13">
        <f>C42/$C$41*100</f>
        <v>53.63257994836942</v>
      </c>
      <c r="E42" s="71"/>
      <c r="F42" s="37" t="e">
        <f>E42/$E$42*100</f>
        <v>#DIV/0!</v>
      </c>
      <c r="G42" s="70">
        <f>E42-C42</f>
        <v>-10180000</v>
      </c>
      <c r="H42" s="16">
        <f t="shared" si="3"/>
        <v>100</v>
      </c>
    </row>
    <row r="43" spans="1:8" ht="15" customHeight="1">
      <c r="A43" s="59"/>
      <c r="B43" s="11" t="s">
        <v>64</v>
      </c>
      <c r="C43" s="71">
        <v>8801000</v>
      </c>
      <c r="D43" s="13">
        <f>C43/$C$41*100</f>
        <v>46.367420051630575</v>
      </c>
      <c r="E43" s="71"/>
      <c r="F43" s="37"/>
      <c r="G43" s="70">
        <f>E43-C43</f>
        <v>-8801000</v>
      </c>
      <c r="H43" s="16">
        <f>IF(C43=0,0,ABS(G43/C43*100))</f>
        <v>100</v>
      </c>
    </row>
    <row r="44" spans="1:8" ht="15" customHeight="1">
      <c r="A44" s="90" t="s">
        <v>31</v>
      </c>
      <c r="B44" s="91"/>
      <c r="C44" s="69">
        <f>C45</f>
        <v>0</v>
      </c>
      <c r="D44" s="19"/>
      <c r="E44" s="69">
        <f>F44</f>
        <v>0</v>
      </c>
      <c r="F44" s="18"/>
      <c r="G44" s="69">
        <f>E44-C44</f>
        <v>0</v>
      </c>
      <c r="H44" s="20">
        <f t="shared" si="3"/>
        <v>0</v>
      </c>
    </row>
    <row r="45" spans="1:8" ht="15" customHeight="1" hidden="1">
      <c r="A45" s="60"/>
      <c r="B45" s="11"/>
      <c r="C45" s="72">
        <v>0</v>
      </c>
      <c r="D45" s="13"/>
      <c r="E45" s="14"/>
      <c r="F45" s="21"/>
      <c r="G45" s="70">
        <f>E45-C45</f>
        <v>0</v>
      </c>
      <c r="H45" s="16">
        <f t="shared" si="3"/>
        <v>0</v>
      </c>
    </row>
    <row r="46" spans="1:8" ht="15" customHeight="1">
      <c r="A46" s="90" t="s">
        <v>53</v>
      </c>
      <c r="B46" s="91"/>
      <c r="C46" s="46"/>
      <c r="D46" s="37"/>
      <c r="E46" s="38"/>
      <c r="F46" s="47"/>
      <c r="G46" s="44"/>
      <c r="H46" s="45"/>
    </row>
    <row r="47" spans="1:8" ht="15" customHeight="1">
      <c r="A47" s="55"/>
      <c r="B47" s="58"/>
      <c r="C47" s="46"/>
      <c r="D47" s="37"/>
      <c r="E47" s="38"/>
      <c r="F47" s="47"/>
      <c r="G47" s="44"/>
      <c r="H47" s="45"/>
    </row>
    <row r="48" spans="1:8" ht="15" customHeight="1">
      <c r="A48" s="55"/>
      <c r="B48" s="58"/>
      <c r="C48" s="46"/>
      <c r="D48" s="37"/>
      <c r="E48" s="38"/>
      <c r="F48" s="47"/>
      <c r="G48" s="44"/>
      <c r="H48" s="45"/>
    </row>
    <row r="49" spans="1:8" ht="15" customHeight="1">
      <c r="A49" s="55"/>
      <c r="B49" s="58"/>
      <c r="C49" s="46"/>
      <c r="D49" s="37"/>
      <c r="E49" s="38"/>
      <c r="F49" s="47"/>
      <c r="G49" s="44"/>
      <c r="H49" s="45"/>
    </row>
    <row r="50" spans="1:8" ht="15" customHeight="1">
      <c r="A50" s="55"/>
      <c r="B50" s="58"/>
      <c r="C50" s="46"/>
      <c r="D50" s="37"/>
      <c r="E50" s="38"/>
      <c r="F50" s="47"/>
      <c r="G50" s="44"/>
      <c r="H50" s="45"/>
    </row>
    <row r="51" spans="1:8" ht="15" customHeight="1">
      <c r="A51" s="56"/>
      <c r="B51" s="57"/>
      <c r="C51" s="43"/>
      <c r="D51" s="44"/>
      <c r="E51" s="43"/>
      <c r="F51" s="44"/>
      <c r="G51" s="44"/>
      <c r="H51" s="45"/>
    </row>
    <row r="52" spans="1:8" ht="15" customHeight="1">
      <c r="A52" s="56"/>
      <c r="B52" s="57"/>
      <c r="C52" s="43"/>
      <c r="D52" s="44"/>
      <c r="E52" s="43"/>
      <c r="F52" s="44"/>
      <c r="G52" s="44"/>
      <c r="H52" s="45"/>
    </row>
    <row r="53" spans="1:8" s="5" customFormat="1" ht="15" customHeight="1" thickBot="1">
      <c r="A53" s="48"/>
      <c r="B53" s="49"/>
      <c r="C53" s="50"/>
      <c r="D53" s="51"/>
      <c r="E53" s="52"/>
      <c r="F53" s="51"/>
      <c r="G53" s="53"/>
      <c r="H53" s="54"/>
    </row>
    <row r="54" spans="2:8" ht="16.5">
      <c r="B54" s="83"/>
      <c r="C54" s="83"/>
      <c r="D54" s="83"/>
      <c r="E54" s="83"/>
      <c r="F54" s="83"/>
      <c r="G54" s="83"/>
      <c r="H54" s="83"/>
    </row>
    <row r="55" spans="2:8" ht="16.5">
      <c r="B55" s="84"/>
      <c r="C55" s="84"/>
      <c r="D55" s="84"/>
      <c r="E55" s="84"/>
      <c r="F55" s="84"/>
      <c r="G55" s="84"/>
      <c r="H55" s="84"/>
    </row>
  </sheetData>
  <sheetProtection/>
  <mergeCells count="29">
    <mergeCell ref="A46:B46"/>
    <mergeCell ref="A41:B41"/>
    <mergeCell ref="A6:B6"/>
    <mergeCell ref="A1:H1"/>
    <mergeCell ref="B2:H2"/>
    <mergeCell ref="C3:H3"/>
    <mergeCell ref="A4:B5"/>
    <mergeCell ref="C4:D4"/>
    <mergeCell ref="E4:F4"/>
    <mergeCell ref="G4:H4"/>
    <mergeCell ref="A9:B9"/>
    <mergeCell ref="A12:B12"/>
    <mergeCell ref="A13:B13"/>
    <mergeCell ref="A24:B24"/>
    <mergeCell ref="B25:H25"/>
    <mergeCell ref="A32:B33"/>
    <mergeCell ref="C32:D32"/>
    <mergeCell ref="E32:F32"/>
    <mergeCell ref="G32:H32"/>
    <mergeCell ref="B54:H54"/>
    <mergeCell ref="B55:H55"/>
    <mergeCell ref="B26:H26"/>
    <mergeCell ref="A29:H29"/>
    <mergeCell ref="B30:H30"/>
    <mergeCell ref="C31:H31"/>
    <mergeCell ref="A34:B34"/>
    <mergeCell ref="A44:B44"/>
    <mergeCell ref="A37:B37"/>
    <mergeCell ref="A40:B40"/>
  </mergeCells>
  <dataValidations count="1">
    <dataValidation type="decimal" operator="greaterThanOrEqual" allowBlank="1" showInputMessage="1" showErrorMessage="1" sqref="C6:C11 C13:F23 G9 G6 D6:D12 E6:E11 F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3">
      <selection activeCell="H25" sqref="H25:I25"/>
    </sheetView>
  </sheetViews>
  <sheetFormatPr defaultColWidth="9.00390625" defaultRowHeight="16.5"/>
  <cols>
    <col min="1" max="1" width="1.75390625" style="33" customWidth="1"/>
    <col min="2" max="2" width="17.75390625" style="33" customWidth="1"/>
    <col min="3" max="3" width="10.625" style="33" customWidth="1"/>
    <col min="4" max="4" width="5.375" style="33" customWidth="1"/>
    <col min="5" max="5" width="10.625" style="33" customWidth="1"/>
    <col min="6" max="6" width="4.50390625" style="33" customWidth="1"/>
    <col min="7" max="7" width="11.375" style="33" customWidth="1"/>
    <col min="8" max="8" width="3.50390625" style="33" customWidth="1"/>
    <col min="9" max="9" width="13.25390625" style="33" customWidth="1"/>
    <col min="10" max="10" width="2.625" style="33" customWidth="1"/>
    <col min="11" max="11" width="8.625" style="33" customWidth="1"/>
    <col min="12" max="12" width="13.00390625" style="33" customWidth="1"/>
    <col min="13" max="16384" width="9.00390625" style="33" customWidth="1"/>
  </cols>
  <sheetData>
    <row r="1" spans="2:11" ht="27" customHeight="1">
      <c r="B1" s="85" t="s">
        <v>71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8" customHeight="1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1" ht="19.5" customHeight="1" thickBot="1">
      <c r="B3" s="1"/>
      <c r="C3" s="145" t="s">
        <v>59</v>
      </c>
      <c r="D3" s="146"/>
      <c r="E3" s="146"/>
      <c r="F3" s="146"/>
      <c r="G3" s="146"/>
      <c r="H3" s="146"/>
      <c r="I3" s="131" t="s">
        <v>56</v>
      </c>
      <c r="J3" s="131"/>
      <c r="K3" s="131"/>
    </row>
    <row r="4" spans="1:11" ht="15" customHeight="1">
      <c r="A4" s="94" t="s">
        <v>4</v>
      </c>
      <c r="B4" s="94"/>
      <c r="C4" s="95"/>
      <c r="D4" s="147" t="s">
        <v>33</v>
      </c>
      <c r="E4" s="95"/>
      <c r="F4" s="147" t="s">
        <v>6</v>
      </c>
      <c r="G4" s="95"/>
      <c r="H4" s="99" t="s">
        <v>48</v>
      </c>
      <c r="I4" s="149"/>
      <c r="J4" s="149"/>
      <c r="K4" s="149"/>
    </row>
    <row r="5" spans="1:11" ht="15" customHeight="1">
      <c r="A5" s="96"/>
      <c r="B5" s="96"/>
      <c r="C5" s="97"/>
      <c r="D5" s="148"/>
      <c r="E5" s="97"/>
      <c r="F5" s="148"/>
      <c r="G5" s="97"/>
      <c r="H5" s="150" t="s">
        <v>7</v>
      </c>
      <c r="I5" s="151"/>
      <c r="J5" s="152" t="s">
        <v>1</v>
      </c>
      <c r="K5" s="153"/>
    </row>
    <row r="6" spans="1:11" ht="15" customHeight="1">
      <c r="A6" s="141" t="s">
        <v>8</v>
      </c>
      <c r="B6" s="141"/>
      <c r="C6" s="142"/>
      <c r="D6" s="143"/>
      <c r="E6" s="144"/>
      <c r="F6" s="143"/>
      <c r="G6" s="144"/>
      <c r="H6" s="143"/>
      <c r="I6" s="144"/>
      <c r="J6" s="139"/>
      <c r="K6" s="140"/>
    </row>
    <row r="7" spans="1:11" ht="15" customHeight="1">
      <c r="A7" s="26"/>
      <c r="B7" s="135" t="s">
        <v>74</v>
      </c>
      <c r="C7" s="136"/>
      <c r="D7" s="102">
        <v>-10180000</v>
      </c>
      <c r="E7" s="103"/>
      <c r="F7" s="102">
        <v>4018401</v>
      </c>
      <c r="G7" s="103"/>
      <c r="H7" s="104">
        <f>F7-D7</f>
        <v>14198401</v>
      </c>
      <c r="I7" s="105"/>
      <c r="J7" s="100">
        <f aca="true" t="shared" si="0" ref="J7:J13">IF(D7=0,0,ABS(H7/D7*100))</f>
        <v>139.47348722986249</v>
      </c>
      <c r="K7" s="101">
        <f aca="true" t="shared" si="1" ref="K7:K13">IF(F7=0,0,ABS(J7/F7*100))</f>
        <v>0.0034708703096048023</v>
      </c>
    </row>
    <row r="8" spans="1:11" ht="15" customHeight="1">
      <c r="A8" s="26"/>
      <c r="B8" s="27" t="s">
        <v>44</v>
      </c>
      <c r="C8" s="32"/>
      <c r="D8" s="102">
        <v>-100000</v>
      </c>
      <c r="E8" s="106"/>
      <c r="F8" s="102">
        <v>-93999</v>
      </c>
      <c r="G8" s="103"/>
      <c r="H8" s="104">
        <f>F8-D8</f>
        <v>6001</v>
      </c>
      <c r="I8" s="105"/>
      <c r="J8" s="100">
        <f t="shared" si="0"/>
        <v>6.001</v>
      </c>
      <c r="K8" s="101">
        <f t="shared" si="1"/>
        <v>0.006384110469260311</v>
      </c>
    </row>
    <row r="9" spans="1:11" ht="15" customHeight="1">
      <c r="A9" s="26"/>
      <c r="B9" s="27" t="s">
        <v>76</v>
      </c>
      <c r="C9" s="32"/>
      <c r="D9" s="102">
        <f>D7+D8</f>
        <v>-10280000</v>
      </c>
      <c r="E9" s="106"/>
      <c r="F9" s="102">
        <f>F7+F8</f>
        <v>3924402</v>
      </c>
      <c r="G9" s="106"/>
      <c r="H9" s="104">
        <f>F9-D9</f>
        <v>14204402</v>
      </c>
      <c r="I9" s="105"/>
      <c r="J9" s="100">
        <f t="shared" si="0"/>
        <v>138.1751167315175</v>
      </c>
      <c r="K9" s="101">
        <f t="shared" si="1"/>
        <v>0.003520921575606105</v>
      </c>
    </row>
    <row r="10" spans="1:11" ht="15" customHeight="1">
      <c r="A10" s="26"/>
      <c r="B10" s="135" t="s">
        <v>9</v>
      </c>
      <c r="C10" s="136"/>
      <c r="D10" s="102">
        <v>15380000</v>
      </c>
      <c r="E10" s="103"/>
      <c r="F10" s="102">
        <v>27322920</v>
      </c>
      <c r="G10" s="103"/>
      <c r="H10" s="104">
        <f>F10-D10</f>
        <v>11942920</v>
      </c>
      <c r="I10" s="105"/>
      <c r="J10" s="100">
        <f t="shared" si="0"/>
        <v>77.65227568270481</v>
      </c>
      <c r="K10" s="101">
        <f t="shared" si="1"/>
        <v>0.000284201965539206</v>
      </c>
    </row>
    <row r="11" spans="1:11" ht="15" customHeight="1">
      <c r="A11" s="26"/>
      <c r="B11" s="27" t="s">
        <v>57</v>
      </c>
      <c r="C11" s="32"/>
      <c r="D11" s="102">
        <f>D9+D10</f>
        <v>5100000</v>
      </c>
      <c r="E11" s="106"/>
      <c r="F11" s="102">
        <f>F9+F10</f>
        <v>31247322</v>
      </c>
      <c r="G11" s="106"/>
      <c r="H11" s="102">
        <f>H9+H10</f>
        <v>26147322</v>
      </c>
      <c r="I11" s="106"/>
      <c r="J11" s="100">
        <f t="shared" si="0"/>
        <v>512.6925882352941</v>
      </c>
      <c r="K11" s="101">
        <f t="shared" si="1"/>
        <v>0.0016407568886552715</v>
      </c>
    </row>
    <row r="12" spans="1:11" ht="15" customHeight="1">
      <c r="A12" s="26"/>
      <c r="B12" s="27" t="s">
        <v>45</v>
      </c>
      <c r="C12" s="32"/>
      <c r="D12" s="102">
        <v>100000</v>
      </c>
      <c r="E12" s="106"/>
      <c r="F12" s="102">
        <v>93999</v>
      </c>
      <c r="G12" s="103"/>
      <c r="H12" s="102">
        <f>F12-D12</f>
        <v>-6001</v>
      </c>
      <c r="I12" s="106"/>
      <c r="J12" s="100">
        <f>IF(D12=0,0,ABS(H12/D12*100))</f>
        <v>6.001</v>
      </c>
      <c r="K12" s="101">
        <f>IF(F12=0,0,ABS(J12/F12*100))</f>
        <v>0.006384110469260311</v>
      </c>
    </row>
    <row r="13" spans="1:11" ht="15" customHeight="1">
      <c r="A13" s="26"/>
      <c r="B13" s="26" t="s">
        <v>65</v>
      </c>
      <c r="C13" s="28"/>
      <c r="D13" s="137">
        <f>SUM(D11:E12)</f>
        <v>5200000</v>
      </c>
      <c r="E13" s="138"/>
      <c r="F13" s="137">
        <f>SUM(F11:G12)</f>
        <v>31341321</v>
      </c>
      <c r="G13" s="138"/>
      <c r="H13" s="137">
        <f>SUM(H11:I12)</f>
        <v>26141321</v>
      </c>
      <c r="I13" s="138"/>
      <c r="J13" s="156">
        <f t="shared" si="0"/>
        <v>502.7177115384616</v>
      </c>
      <c r="K13" s="157">
        <f t="shared" si="1"/>
        <v>0.0016040093253837692</v>
      </c>
    </row>
    <row r="14" spans="1:11" ht="15" customHeight="1">
      <c r="A14" s="160" t="s">
        <v>10</v>
      </c>
      <c r="B14" s="160"/>
      <c r="C14" s="161"/>
      <c r="D14" s="137"/>
      <c r="E14" s="138"/>
      <c r="F14" s="137"/>
      <c r="G14" s="138"/>
      <c r="H14" s="137"/>
      <c r="I14" s="138"/>
      <c r="J14" s="100"/>
      <c r="K14" s="101"/>
    </row>
    <row r="15" spans="1:11" ht="15" customHeight="1">
      <c r="A15" s="26"/>
      <c r="B15" s="176" t="s">
        <v>75</v>
      </c>
      <c r="C15" s="177"/>
      <c r="D15" s="80"/>
      <c r="E15" s="77"/>
      <c r="F15" s="102">
        <v>1233320</v>
      </c>
      <c r="G15" s="106"/>
      <c r="H15" s="104">
        <v>-1233320</v>
      </c>
      <c r="I15" s="105"/>
      <c r="J15" s="65"/>
      <c r="K15" s="66"/>
    </row>
    <row r="16" spans="1:11" ht="15" customHeight="1">
      <c r="A16" s="26"/>
      <c r="B16" s="176" t="s">
        <v>77</v>
      </c>
      <c r="C16" s="177"/>
      <c r="D16" s="175">
        <v>-40278000</v>
      </c>
      <c r="E16" s="106"/>
      <c r="F16" s="102">
        <v>-70958923</v>
      </c>
      <c r="G16" s="106"/>
      <c r="H16" s="104">
        <f>F16-D16</f>
        <v>-30680923</v>
      </c>
      <c r="I16" s="105"/>
      <c r="J16" s="100">
        <f>IF(D16=0,0,ABS(H16/D16*100))</f>
        <v>76.17290580465763</v>
      </c>
      <c r="K16" s="101">
        <f>IF(F16=0,0,ABS(J16/F16*100))</f>
        <v>0.00010734788886896949</v>
      </c>
    </row>
    <row r="17" spans="1:11" ht="15" customHeight="1">
      <c r="A17" s="26"/>
      <c r="B17" s="176" t="s">
        <v>42</v>
      </c>
      <c r="C17" s="177"/>
      <c r="D17" s="102">
        <v>-2883000</v>
      </c>
      <c r="E17" s="103"/>
      <c r="F17" s="102">
        <v>-2168834</v>
      </c>
      <c r="G17" s="103"/>
      <c r="H17" s="104">
        <f>F17-D17</f>
        <v>714166</v>
      </c>
      <c r="I17" s="105"/>
      <c r="J17" s="100">
        <f>IF(D17=0,0,ABS(H17/D17*100))</f>
        <v>24.771626777662156</v>
      </c>
      <c r="K17" s="101">
        <f>IF(F17=0,0,ABS(J17/F17*100))</f>
        <v>0.001142163336505337</v>
      </c>
    </row>
    <row r="18" spans="1:11" ht="15" customHeight="1">
      <c r="A18" s="26"/>
      <c r="B18" s="26" t="s">
        <v>66</v>
      </c>
      <c r="C18" s="28"/>
      <c r="D18" s="137">
        <f>SUM(D16:E17)</f>
        <v>-43161000</v>
      </c>
      <c r="E18" s="138"/>
      <c r="F18" s="137">
        <f>SUM(F15:G17)</f>
        <v>-71894437</v>
      </c>
      <c r="G18" s="138"/>
      <c r="H18" s="137">
        <f>F18-D18</f>
        <v>-28733437</v>
      </c>
      <c r="I18" s="138"/>
      <c r="J18" s="156">
        <f>IF(D18=0,0,ABS(H18/D18*100))</f>
        <v>66.5726859896666</v>
      </c>
      <c r="K18" s="157">
        <f>IF(F18=0,0,ABS(J18/F18*100))</f>
        <v>9.259782643498077E-05</v>
      </c>
    </row>
    <row r="19" spans="1:11" ht="15" customHeight="1">
      <c r="A19" s="160" t="s">
        <v>46</v>
      </c>
      <c r="B19" s="160"/>
      <c r="C19" s="161"/>
      <c r="D19" s="102"/>
      <c r="E19" s="103"/>
      <c r="F19" s="102"/>
      <c r="G19" s="103"/>
      <c r="H19" s="104"/>
      <c r="I19" s="105"/>
      <c r="J19" s="100"/>
      <c r="K19" s="101"/>
    </row>
    <row r="20" spans="1:11" ht="15" customHeight="1">
      <c r="A20" s="26"/>
      <c r="B20" s="173" t="s">
        <v>55</v>
      </c>
      <c r="C20" s="174"/>
      <c r="D20" s="102">
        <v>38151000</v>
      </c>
      <c r="E20" s="103"/>
      <c r="F20" s="104">
        <v>0</v>
      </c>
      <c r="G20" s="106"/>
      <c r="H20" s="104">
        <f>F20-D20</f>
        <v>-38151000</v>
      </c>
      <c r="I20" s="106"/>
      <c r="J20" s="178">
        <f>IF(D20=0,0,ABS(H20/D20*100))</f>
        <v>100</v>
      </c>
      <c r="K20" s="179">
        <f>IF(F20=0,0,ABS(J20/F20*100))</f>
        <v>0</v>
      </c>
    </row>
    <row r="21" spans="1:11" ht="15" customHeight="1">
      <c r="A21" s="26"/>
      <c r="B21" s="173" t="s">
        <v>61</v>
      </c>
      <c r="C21" s="174"/>
      <c r="D21" s="102">
        <v>0</v>
      </c>
      <c r="E21" s="103"/>
      <c r="F21" s="104">
        <v>-2573055</v>
      </c>
      <c r="G21" s="106"/>
      <c r="H21" s="104">
        <f>F21-D21</f>
        <v>-2573055</v>
      </c>
      <c r="I21" s="106"/>
      <c r="J21" s="178">
        <f>IF(D21=0,0,ABS(H21/D21*100))</f>
        <v>0</v>
      </c>
      <c r="K21" s="179">
        <f>IF(F21=0,0,ABS(J21/F21*100))</f>
        <v>0</v>
      </c>
    </row>
    <row r="22" spans="1:11" ht="15" customHeight="1">
      <c r="A22" s="26"/>
      <c r="B22" s="26" t="s">
        <v>67</v>
      </c>
      <c r="C22" s="28"/>
      <c r="D22" s="162">
        <f>SUM(D20:E21)</f>
        <v>38151000</v>
      </c>
      <c r="E22" s="163"/>
      <c r="F22" s="162">
        <f>SUM(F20:G21)</f>
        <v>-2573055</v>
      </c>
      <c r="G22" s="163"/>
      <c r="H22" s="162">
        <f>SUM(H20:I21)</f>
        <v>-40724055</v>
      </c>
      <c r="I22" s="163"/>
      <c r="J22" s="156">
        <f>IF(D22=0,0,ABS(H22/D22*100))</f>
        <v>106.74439726350555</v>
      </c>
      <c r="K22" s="157">
        <f>IF(F22=0,0,ABS(J22/F22*100))</f>
        <v>0.00414854704868359</v>
      </c>
    </row>
    <row r="23" spans="1:11" ht="15" customHeight="1">
      <c r="A23" s="26" t="s">
        <v>62</v>
      </c>
      <c r="B23" s="26"/>
      <c r="C23" s="28"/>
      <c r="D23" s="78"/>
      <c r="E23" s="79"/>
      <c r="F23" s="162">
        <v>-1366722</v>
      </c>
      <c r="G23" s="163"/>
      <c r="H23" s="137">
        <f>+F23-E23</f>
        <v>-1366722</v>
      </c>
      <c r="I23" s="187"/>
      <c r="J23" s="63"/>
      <c r="K23" s="64"/>
    </row>
    <row r="24" spans="1:11" ht="15" customHeight="1">
      <c r="A24" s="160" t="s">
        <v>68</v>
      </c>
      <c r="B24" s="160"/>
      <c r="C24" s="161"/>
      <c r="D24" s="137">
        <f>D13+D18+D22</f>
        <v>190000</v>
      </c>
      <c r="E24" s="138"/>
      <c r="F24" s="137">
        <f>F13+F18+F22+F23</f>
        <v>-44492893</v>
      </c>
      <c r="G24" s="138"/>
      <c r="H24" s="137">
        <f>H13+H18+H22+H23</f>
        <v>-44682893</v>
      </c>
      <c r="I24" s="138"/>
      <c r="J24" s="156">
        <f>IF(D24=0,0,ABS(H24/D24*100))</f>
        <v>23517.312105263158</v>
      </c>
      <c r="K24" s="157">
        <f>IF(F24=0,0,ABS(J24/F24*100))</f>
        <v>0.05285633394363266</v>
      </c>
    </row>
    <row r="25" spans="1:11" ht="15" customHeight="1">
      <c r="A25" s="160" t="s">
        <v>11</v>
      </c>
      <c r="B25" s="160"/>
      <c r="C25" s="161"/>
      <c r="D25" s="162">
        <v>53510000</v>
      </c>
      <c r="E25" s="163"/>
      <c r="F25" s="162">
        <v>109289502</v>
      </c>
      <c r="G25" s="163"/>
      <c r="H25" s="137">
        <f>F25-D25</f>
        <v>55779502</v>
      </c>
      <c r="I25" s="138"/>
      <c r="J25" s="156">
        <f>IF(D25=0,0,ABS(H25/D25*100))</f>
        <v>104.24126705288732</v>
      </c>
      <c r="K25" s="157">
        <f>IF(F25=0,0,ABS(J25/F25*100))</f>
        <v>9.53808601423468E-05</v>
      </c>
    </row>
    <row r="26" spans="1:11" ht="15" customHeight="1" thickBot="1">
      <c r="A26" s="158" t="s">
        <v>12</v>
      </c>
      <c r="B26" s="158"/>
      <c r="C26" s="159"/>
      <c r="D26" s="116">
        <f>D24+D25</f>
        <v>53700000</v>
      </c>
      <c r="E26" s="117"/>
      <c r="F26" s="116">
        <f>F24+F25</f>
        <v>64796609</v>
      </c>
      <c r="G26" s="117"/>
      <c r="H26" s="116">
        <f>H24+H25</f>
        <v>11096609</v>
      </c>
      <c r="I26" s="117"/>
      <c r="J26" s="154">
        <f>IF(D26=0,0,ABS(H26/D26*100))</f>
        <v>20.66407635009311</v>
      </c>
      <c r="K26" s="155">
        <f>IF(F26=0,0,ABS(J26/F26*100))</f>
        <v>3.189067556003295E-05</v>
      </c>
    </row>
    <row r="27" spans="1:11" ht="1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ht="15" customHeight="1"/>
    <row r="29" ht="15" customHeight="1"/>
    <row r="30" ht="15" customHeight="1"/>
    <row r="31" spans="2:11" ht="27" customHeight="1">
      <c r="B31" s="85" t="s">
        <v>72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2:11" ht="18" customHeight="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3:11" ht="19.5" customHeight="1" thickBot="1">
      <c r="C33" s="130" t="s">
        <v>60</v>
      </c>
      <c r="D33" s="130"/>
      <c r="E33" s="130"/>
      <c r="F33" s="130"/>
      <c r="G33" s="130"/>
      <c r="H33" s="130"/>
      <c r="I33" s="131" t="s">
        <v>0</v>
      </c>
      <c r="J33" s="131"/>
      <c r="K33" s="131"/>
    </row>
    <row r="34" spans="1:11" ht="30" customHeight="1">
      <c r="A34" s="132" t="s">
        <v>13</v>
      </c>
      <c r="B34" s="119"/>
      <c r="C34" s="118" t="s">
        <v>14</v>
      </c>
      <c r="D34" s="119"/>
      <c r="E34" s="3" t="s">
        <v>49</v>
      </c>
      <c r="F34" s="182" t="s">
        <v>16</v>
      </c>
      <c r="G34" s="183"/>
      <c r="H34" s="184"/>
      <c r="I34" s="118" t="s">
        <v>2</v>
      </c>
      <c r="J34" s="119"/>
      <c r="K34" s="3" t="s">
        <v>15</v>
      </c>
    </row>
    <row r="35" spans="1:11" ht="15" customHeight="1">
      <c r="A35" s="133" t="s">
        <v>17</v>
      </c>
      <c r="B35" s="134"/>
      <c r="C35" s="185">
        <f>SUM(C36:D48)</f>
        <v>272825234</v>
      </c>
      <c r="D35" s="186"/>
      <c r="E35" s="29">
        <f aca="true" t="shared" si="2" ref="E35:E43">IF(C$35&gt;0,(C35/C$35)*100,0)</f>
        <v>100</v>
      </c>
      <c r="F35" s="167" t="s">
        <v>51</v>
      </c>
      <c r="G35" s="133"/>
      <c r="H35" s="168"/>
      <c r="I35" s="171">
        <f>SUM(I36:J40)</f>
        <v>188331841</v>
      </c>
      <c r="J35" s="172"/>
      <c r="K35" s="29">
        <f>IF(I$49&gt;0,(I35/I$49)*100,0)</f>
        <v>69.03021331230673</v>
      </c>
    </row>
    <row r="36" spans="1:11" ht="15" customHeight="1">
      <c r="A36" s="123" t="s">
        <v>18</v>
      </c>
      <c r="B36" s="124"/>
      <c r="C36" s="102">
        <v>105906938</v>
      </c>
      <c r="D36" s="126"/>
      <c r="E36" s="30">
        <f t="shared" si="2"/>
        <v>38.81860062841548</v>
      </c>
      <c r="F36" s="120" t="s">
        <v>19</v>
      </c>
      <c r="G36" s="121"/>
      <c r="H36" s="122"/>
      <c r="I36" s="102">
        <v>47522331</v>
      </c>
      <c r="J36" s="103"/>
      <c r="K36" s="30">
        <f>IF(I$49&gt;0,(I36/I$49)*100,0)</f>
        <v>17.418598090527066</v>
      </c>
    </row>
    <row r="37" spans="1:11" ht="15" customHeight="1">
      <c r="A37" s="31" t="s">
        <v>43</v>
      </c>
      <c r="B37" s="11"/>
      <c r="C37" s="180">
        <v>159386372</v>
      </c>
      <c r="D37" s="181"/>
      <c r="E37" s="30">
        <f>IF(C$35&gt;0,(C37/C$35)*100,0)</f>
        <v>58.420685529403784</v>
      </c>
      <c r="F37" s="120" t="s">
        <v>41</v>
      </c>
      <c r="G37" s="121"/>
      <c r="H37" s="122"/>
      <c r="I37" s="102">
        <v>140809510</v>
      </c>
      <c r="J37" s="103"/>
      <c r="K37" s="30">
        <f>IF(I$49&gt;0,(I37/I$49)*100,0)</f>
        <v>51.61161522177967</v>
      </c>
    </row>
    <row r="38" spans="1:11" ht="15" customHeight="1">
      <c r="A38" s="123" t="s">
        <v>40</v>
      </c>
      <c r="B38" s="124"/>
      <c r="C38" s="102">
        <v>5498024</v>
      </c>
      <c r="D38" s="126"/>
      <c r="E38" s="30">
        <f>IF(C$35&gt;0,(C38/C$35)*100,0)</f>
        <v>2.015218284390805</v>
      </c>
      <c r="F38" s="120"/>
      <c r="G38" s="169"/>
      <c r="H38" s="170"/>
      <c r="I38" s="75"/>
      <c r="J38" s="76"/>
      <c r="K38" s="30"/>
    </row>
    <row r="39" spans="1:11" ht="15" customHeight="1">
      <c r="A39" s="123" t="s">
        <v>20</v>
      </c>
      <c r="B39" s="124"/>
      <c r="C39" s="102">
        <v>2033900</v>
      </c>
      <c r="D39" s="126"/>
      <c r="E39" s="30">
        <f>IF(C$35&gt;0,(C39/C$35)*100,0)</f>
        <v>0.7454955577899367</v>
      </c>
      <c r="F39" s="120"/>
      <c r="G39" s="121"/>
      <c r="H39" s="122"/>
      <c r="I39" s="102"/>
      <c r="J39" s="103"/>
      <c r="K39" s="30"/>
    </row>
    <row r="40" spans="1:11" ht="15" customHeight="1">
      <c r="A40" s="123"/>
      <c r="B40" s="124"/>
      <c r="C40" s="102"/>
      <c r="D40" s="126"/>
      <c r="E40" s="30"/>
      <c r="F40" s="30"/>
      <c r="G40" s="123"/>
      <c r="H40" s="124"/>
      <c r="I40" s="102"/>
      <c r="J40" s="103"/>
      <c r="K40" s="30"/>
    </row>
    <row r="41" spans="1:11" ht="15" customHeight="1">
      <c r="A41" s="31"/>
      <c r="B41" s="11"/>
      <c r="C41" s="75"/>
      <c r="D41" s="82"/>
      <c r="E41" s="30"/>
      <c r="F41" s="30"/>
      <c r="G41" s="31"/>
      <c r="H41" s="11"/>
      <c r="I41" s="75"/>
      <c r="J41" s="76"/>
      <c r="K41" s="30"/>
    </row>
    <row r="42" spans="1:11" ht="15" customHeight="1">
      <c r="A42" s="123"/>
      <c r="B42" s="124"/>
      <c r="C42" s="75"/>
      <c r="D42" s="81"/>
      <c r="E42" s="29">
        <f t="shared" si="2"/>
        <v>0</v>
      </c>
      <c r="F42" s="164" t="s">
        <v>21</v>
      </c>
      <c r="G42" s="165"/>
      <c r="H42" s="166"/>
      <c r="I42" s="162">
        <f>SUM(I43:I48)</f>
        <v>84493393</v>
      </c>
      <c r="J42" s="163"/>
      <c r="K42" s="29">
        <f>IF(I$49&gt;0,(I42/I$49)*100,0)</f>
        <v>30.96978668769326</v>
      </c>
    </row>
    <row r="43" spans="1:11" ht="15" customHeight="1">
      <c r="A43" s="123"/>
      <c r="B43" s="124"/>
      <c r="C43" s="75"/>
      <c r="D43" s="81"/>
      <c r="E43" s="30">
        <f t="shared" si="2"/>
        <v>0</v>
      </c>
      <c r="F43" s="120" t="s">
        <v>54</v>
      </c>
      <c r="G43" s="121"/>
      <c r="H43" s="122"/>
      <c r="I43" s="102">
        <v>1000000</v>
      </c>
      <c r="J43" s="103"/>
      <c r="K43" s="30">
        <f>IF(I$49&gt;0,(I43/I$49)*100,0)</f>
        <v>0.3665350104675435</v>
      </c>
    </row>
    <row r="44" spans="1:11" ht="15" customHeight="1">
      <c r="A44" s="31"/>
      <c r="B44" s="11"/>
      <c r="C44" s="75"/>
      <c r="D44" s="81"/>
      <c r="E44" s="30"/>
      <c r="F44" s="120" t="s">
        <v>52</v>
      </c>
      <c r="G44" s="121"/>
      <c r="H44" s="122"/>
      <c r="I44" s="102">
        <v>84132017</v>
      </c>
      <c r="J44" s="103"/>
      <c r="K44" s="30">
        <f>IF(I$49&gt;0,(I44/I$49)*100,0)</f>
        <v>30.837329731750547</v>
      </c>
    </row>
    <row r="45" spans="1:11" ht="15" customHeight="1">
      <c r="A45" s="31"/>
      <c r="B45" s="11"/>
      <c r="C45" s="75"/>
      <c r="D45" s="81"/>
      <c r="E45" s="30"/>
      <c r="F45" s="120" t="s">
        <v>63</v>
      </c>
      <c r="G45" s="121"/>
      <c r="H45" s="122"/>
      <c r="I45" s="102">
        <v>-638624</v>
      </c>
      <c r="J45" s="103"/>
      <c r="K45" s="30">
        <f>IF(I$49&gt;0,(I45/I$49)*100,0)</f>
        <v>-0.23407805452482447</v>
      </c>
    </row>
    <row r="46" spans="1:11" ht="15" customHeight="1">
      <c r="A46" s="123"/>
      <c r="B46" s="124"/>
      <c r="C46" s="75"/>
      <c r="D46" s="81"/>
      <c r="E46" s="30">
        <f>IF(C$35&gt;0,(C46/C$35)*100,0)</f>
        <v>0</v>
      </c>
      <c r="F46" s="127"/>
      <c r="G46" s="128"/>
      <c r="H46" s="129"/>
      <c r="I46" s="102"/>
      <c r="J46" s="103"/>
      <c r="K46" s="30"/>
    </row>
    <row r="47" spans="1:11" ht="15" customHeight="1">
      <c r="A47" s="31"/>
      <c r="B47" s="11"/>
      <c r="C47" s="75"/>
      <c r="D47" s="81"/>
      <c r="E47" s="30"/>
      <c r="F47" s="120"/>
      <c r="G47" s="169"/>
      <c r="H47" s="170"/>
      <c r="I47" s="75"/>
      <c r="J47" s="76"/>
      <c r="K47" s="30"/>
    </row>
    <row r="48" spans="1:11" ht="15" customHeight="1">
      <c r="A48" s="31"/>
      <c r="B48" s="11"/>
      <c r="C48" s="75"/>
      <c r="D48" s="81"/>
      <c r="E48" s="30"/>
      <c r="F48" s="120"/>
      <c r="G48" s="121"/>
      <c r="H48" s="122"/>
      <c r="I48" s="102"/>
      <c r="J48" s="103"/>
      <c r="K48" s="30"/>
    </row>
    <row r="49" spans="1:12" ht="15" customHeight="1" thickBot="1">
      <c r="A49" s="108" t="s">
        <v>22</v>
      </c>
      <c r="B49" s="109"/>
      <c r="C49" s="110">
        <f>SUM(C36:D48)</f>
        <v>272825234</v>
      </c>
      <c r="D49" s="111"/>
      <c r="E49" s="4">
        <f>IF(C$35&gt;0,(C49/C$35)*100,0)</f>
        <v>100</v>
      </c>
      <c r="F49" s="114" t="s">
        <v>50</v>
      </c>
      <c r="G49" s="108"/>
      <c r="H49" s="115"/>
      <c r="I49" s="116">
        <f>I35+I42</f>
        <v>272825234</v>
      </c>
      <c r="J49" s="117"/>
      <c r="K49" s="4">
        <f>IF(I$49&gt;0,(I49/I$49)*100,0)</f>
        <v>100</v>
      </c>
      <c r="L49" s="36"/>
    </row>
    <row r="50" spans="1:11" s="5" customFormat="1" ht="1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spans="2:11" ht="16.5" customHeight="1"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2:11" ht="16.5" customHeigh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</sheetData>
  <sheetProtection/>
  <mergeCells count="157">
    <mergeCell ref="F47:H47"/>
    <mergeCell ref="H23:I23"/>
    <mergeCell ref="A38:B38"/>
    <mergeCell ref="A39:B39"/>
    <mergeCell ref="C36:D36"/>
    <mergeCell ref="C35:D35"/>
    <mergeCell ref="I39:J39"/>
    <mergeCell ref="C39:D39"/>
    <mergeCell ref="F26:G26"/>
    <mergeCell ref="I46:J46"/>
    <mergeCell ref="B21:C21"/>
    <mergeCell ref="D21:E21"/>
    <mergeCell ref="C37:D37"/>
    <mergeCell ref="B31:K31"/>
    <mergeCell ref="I37:J37"/>
    <mergeCell ref="F34:H34"/>
    <mergeCell ref="F22:G22"/>
    <mergeCell ref="H22:I22"/>
    <mergeCell ref="J22:K22"/>
    <mergeCell ref="J21:K21"/>
    <mergeCell ref="H25:I25"/>
    <mergeCell ref="J20:K20"/>
    <mergeCell ref="F24:G24"/>
    <mergeCell ref="D25:E25"/>
    <mergeCell ref="D24:E24"/>
    <mergeCell ref="F23:G23"/>
    <mergeCell ref="J16:K16"/>
    <mergeCell ref="F21:G21"/>
    <mergeCell ref="H21:I21"/>
    <mergeCell ref="H19:I19"/>
    <mergeCell ref="D22:E22"/>
    <mergeCell ref="B15:C15"/>
    <mergeCell ref="J19:K19"/>
    <mergeCell ref="D19:E19"/>
    <mergeCell ref="F19:G19"/>
    <mergeCell ref="J18:K18"/>
    <mergeCell ref="D18:E18"/>
    <mergeCell ref="F18:G18"/>
    <mergeCell ref="H18:I18"/>
    <mergeCell ref="A19:C19"/>
    <mergeCell ref="B17:C17"/>
    <mergeCell ref="H17:I17"/>
    <mergeCell ref="D17:E17"/>
    <mergeCell ref="J14:K14"/>
    <mergeCell ref="A14:C14"/>
    <mergeCell ref="B20:C20"/>
    <mergeCell ref="D20:E20"/>
    <mergeCell ref="F20:G20"/>
    <mergeCell ref="H20:I20"/>
    <mergeCell ref="D16:E16"/>
    <mergeCell ref="B16:C16"/>
    <mergeCell ref="F14:G14"/>
    <mergeCell ref="H14:I14"/>
    <mergeCell ref="I43:J43"/>
    <mergeCell ref="I42:J42"/>
    <mergeCell ref="F43:H43"/>
    <mergeCell ref="F42:H42"/>
    <mergeCell ref="F35:H35"/>
    <mergeCell ref="F38:H38"/>
    <mergeCell ref="F36:H36"/>
    <mergeCell ref="I35:J35"/>
    <mergeCell ref="I40:J40"/>
    <mergeCell ref="J10:K10"/>
    <mergeCell ref="J17:K17"/>
    <mergeCell ref="H12:I12"/>
    <mergeCell ref="J12:K12"/>
    <mergeCell ref="J13:K13"/>
    <mergeCell ref="F16:G16"/>
    <mergeCell ref="J11:K11"/>
    <mergeCell ref="F15:G15"/>
    <mergeCell ref="H15:I15"/>
    <mergeCell ref="H13:I13"/>
    <mergeCell ref="J26:K26"/>
    <mergeCell ref="J24:K24"/>
    <mergeCell ref="A26:C26"/>
    <mergeCell ref="D26:E26"/>
    <mergeCell ref="A25:C25"/>
    <mergeCell ref="H26:I26"/>
    <mergeCell ref="A24:C24"/>
    <mergeCell ref="H24:I24"/>
    <mergeCell ref="F25:G25"/>
    <mergeCell ref="J25:K25"/>
    <mergeCell ref="B1:K1"/>
    <mergeCell ref="B2:K2"/>
    <mergeCell ref="C3:H3"/>
    <mergeCell ref="I3:K3"/>
    <mergeCell ref="F4:G5"/>
    <mergeCell ref="H4:K4"/>
    <mergeCell ref="H5:I5"/>
    <mergeCell ref="J5:K5"/>
    <mergeCell ref="A4:C5"/>
    <mergeCell ref="D4:E5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D11:E11"/>
    <mergeCell ref="B10:C10"/>
    <mergeCell ref="D12:E12"/>
    <mergeCell ref="D14:E14"/>
    <mergeCell ref="F11:G11"/>
    <mergeCell ref="H11:I11"/>
    <mergeCell ref="F13:G13"/>
    <mergeCell ref="D13:E13"/>
    <mergeCell ref="F12:G12"/>
    <mergeCell ref="A43:B43"/>
    <mergeCell ref="C33:H33"/>
    <mergeCell ref="I33:K33"/>
    <mergeCell ref="I34:J34"/>
    <mergeCell ref="A34:B34"/>
    <mergeCell ref="F44:H44"/>
    <mergeCell ref="A36:B36"/>
    <mergeCell ref="C38:D38"/>
    <mergeCell ref="I36:J36"/>
    <mergeCell ref="A35:B35"/>
    <mergeCell ref="A27:K27"/>
    <mergeCell ref="C40:D40"/>
    <mergeCell ref="F48:H48"/>
    <mergeCell ref="I48:J48"/>
    <mergeCell ref="A46:B46"/>
    <mergeCell ref="A42:B42"/>
    <mergeCell ref="F46:H46"/>
    <mergeCell ref="I44:J44"/>
    <mergeCell ref="F45:H45"/>
    <mergeCell ref="I45:J45"/>
    <mergeCell ref="C34:D34"/>
    <mergeCell ref="B32:K32"/>
    <mergeCell ref="F39:H39"/>
    <mergeCell ref="F17:G17"/>
    <mergeCell ref="J8:K8"/>
    <mergeCell ref="B51:K51"/>
    <mergeCell ref="F37:H37"/>
    <mergeCell ref="H16:I16"/>
    <mergeCell ref="A40:B40"/>
    <mergeCell ref="G40:H40"/>
    <mergeCell ref="B52:K52"/>
    <mergeCell ref="A49:B49"/>
    <mergeCell ref="C49:D49"/>
    <mergeCell ref="A50:K50"/>
    <mergeCell ref="F49:H49"/>
    <mergeCell ref="I49:J49"/>
    <mergeCell ref="J9:K9"/>
    <mergeCell ref="D10:E10"/>
    <mergeCell ref="F10:G10"/>
    <mergeCell ref="H10:I10"/>
    <mergeCell ref="D8:E8"/>
    <mergeCell ref="H8:I8"/>
    <mergeCell ref="H9:I9"/>
    <mergeCell ref="D9:E9"/>
    <mergeCell ref="F9:G9"/>
    <mergeCell ref="F8:G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張浚仰</cp:lastModifiedBy>
  <cp:lastPrinted>2021-04-07T03:34:10Z</cp:lastPrinted>
  <dcterms:created xsi:type="dcterms:W3CDTF">2011-04-19T02:39:36Z</dcterms:created>
  <dcterms:modified xsi:type="dcterms:W3CDTF">2021-04-08T02:58:47Z</dcterms:modified>
  <cp:category/>
  <cp:version/>
  <cp:contentType/>
  <cp:contentStatus/>
</cp:coreProperties>
</file>