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<sst xmlns="http://schemas.openxmlformats.org/spreadsheetml/2006/main" count="124" uniqueCount="117">
  <si>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</si>
  <si>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</si>
  <si>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</si>
  <si>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</si>
  <si>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</si>
  <si>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r>
      <t xml:space="preserve"> </t>
    </r>
    <r>
      <rPr>
        <b/>
        <sz val="20"/>
        <color indexed="12"/>
        <rFont val="細明體"/>
        <family val="3"/>
      </rPr>
      <t>國軍生產及服務作業基金</t>
    </r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</si>
  <si>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</si>
  <si>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</si>
  <si>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</si>
  <si>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</si>
  <si>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</si>
  <si>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</si>
  <si>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</si>
  <si>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</si>
  <si>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</si>
  <si>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</si>
  <si>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</si>
  <si>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</si>
  <si>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</si>
  <si>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</si>
  <si>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</si>
  <si>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</si>
  <si>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</si>
  <si>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</si>
  <si>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</si>
  <si>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</si>
  <si>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</si>
  <si>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</si>
  <si>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</si>
  <si>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</si>
  <si>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</si>
  <si>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</si>
  <si>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</si>
  <si>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</si>
  <si>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</si>
  <si>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</si>
  <si>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</si>
  <si>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</si>
  <si>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</si>
  <si>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</si>
  <si>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</si>
  <si>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</si>
  <si>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</si>
  <si>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</si>
  <si>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</si>
  <si>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國軍生產及服務作業基金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</si>
  <si>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</si>
  <si>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</si>
  <si>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</si>
  <si>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</si>
  <si>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</si>
  <si>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</si>
  <si>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</si>
  <si>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</si>
  <si>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</si>
  <si>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</si>
  <si>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</si>
  <si>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</si>
  <si>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</si>
  <si>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</si>
  <si>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</si>
  <si>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</si>
  <si>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</si>
  <si>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</si>
  <si>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</si>
  <si>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</si>
  <si>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</si>
  <si>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</si>
  <si>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</si>
  <si>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</si>
  <si>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</si>
  <si>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</si>
  <si>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</si>
  <si>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</si>
  <si>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</si>
  <si>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</si>
  <si>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</si>
  <si>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</si>
  <si>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</si>
  <si>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</si>
  <si>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</si>
  <si>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</si>
  <si>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</si>
  <si>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</si>
  <si>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</si>
  <si>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</si>
  <si>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</si>
  <si>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</si>
  <si>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</si>
  <si>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</si>
  <si>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</si>
  <si>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</si>
  <si>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</si>
  <si>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</si>
  <si>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</si>
  <si>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</si>
  <si>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</si>
  <si>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</si>
  <si>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</si>
  <si>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</si>
  <si>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</si>
  <si>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</si>
  <si>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</si>
  <si>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</si>
  <si>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</si>
  <si>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</si>
  <si>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</si>
  <si>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</si>
  <si>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</si>
  <si>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</si>
  <si>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</si>
  <si>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</si>
  <si>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</si>
  <si>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</si>
  <si>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</si>
  <si>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</si>
  <si>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73,458,478,563.53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</si>
</sst>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color indexed="12"/>
      <name val="Times New Roman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44"/>
  <sheetViews>
    <sheetView tabSelected="1" workbookViewId="0" topLeftCell="A1">
      <selection activeCell="B9" sqref="B9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5</v>
      </c>
      <c r="B1" s="71"/>
      <c r="C1" s="71"/>
      <c r="D1" s="71"/>
      <c r="E1" s="71"/>
    </row>
    <row r="2" spans="1:5" s="1" customFormat="1" ht="27.75">
      <c r="A2" s="72" t="s">
        <v>6</v>
      </c>
      <c r="B2" s="72"/>
      <c r="C2" s="72"/>
      <c r="D2" s="72"/>
      <c r="E2" s="72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3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4"/>
      <c r="B6" s="75"/>
      <c r="C6" s="75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17651825451.53</v>
      </c>
      <c r="C7" s="7">
        <f>SUM(C8:C16)</f>
        <v>18238545000</v>
      </c>
      <c r="D7" s="8">
        <f aca="true" t="shared" si="0" ref="D7:D39">B7-C7</f>
        <v>-586719548.47</v>
      </c>
      <c r="E7" s="9">
        <f aca="true" t="shared" si="1" ref="E7:E39">IF(C7=0,0,(D7/C7)*100)</f>
        <v>-3.22</v>
      </c>
    </row>
    <row r="8" spans="1:5" s="15" customFormat="1" ht="14.25" customHeight="1">
      <c r="A8" s="11" t="s">
        <v>13</v>
      </c>
      <c r="B8" s="12">
        <v>5014703045.26</v>
      </c>
      <c r="C8" s="12">
        <v>6986281000</v>
      </c>
      <c r="D8" s="13">
        <f t="shared" si="0"/>
        <v>-1971577954.74</v>
      </c>
      <c r="E8" s="14">
        <f t="shared" si="1"/>
        <v>-28.22</v>
      </c>
    </row>
    <row r="9" spans="1:5" s="15" customFormat="1" ht="14.25" customHeight="1">
      <c r="A9" s="11" t="s">
        <v>14</v>
      </c>
      <c r="B9" s="12">
        <v>4643036348.73</v>
      </c>
      <c r="C9" s="12">
        <v>4298919000</v>
      </c>
      <c r="D9" s="13">
        <f t="shared" si="0"/>
        <v>344117348.73</v>
      </c>
      <c r="E9" s="14">
        <f t="shared" si="1"/>
        <v>8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>
        <v>107697161</v>
      </c>
      <c r="C11" s="12">
        <v>114249000</v>
      </c>
      <c r="D11" s="13">
        <f t="shared" si="0"/>
        <v>-6551839</v>
      </c>
      <c r="E11" s="14">
        <f t="shared" si="1"/>
        <v>-5.73</v>
      </c>
    </row>
    <row r="12" spans="1:5" s="15" customFormat="1" ht="14.25" customHeight="1">
      <c r="A12" s="11" t="s">
        <v>17</v>
      </c>
      <c r="B12" s="12">
        <v>768699798</v>
      </c>
      <c r="C12" s="12"/>
      <c r="D12" s="13">
        <f t="shared" si="0"/>
        <v>768699798</v>
      </c>
      <c r="E12" s="14">
        <f t="shared" si="1"/>
        <v>0</v>
      </c>
    </row>
    <row r="13" spans="1:5" s="15" customFormat="1" ht="14.25" customHeight="1">
      <c r="A13" s="11" t="s">
        <v>18</v>
      </c>
      <c r="B13" s="12">
        <v>6967582906</v>
      </c>
      <c r="C13" s="12">
        <v>6650840000</v>
      </c>
      <c r="D13" s="13">
        <f t="shared" si="0"/>
        <v>316742906</v>
      </c>
      <c r="E13" s="14">
        <f t="shared" si="1"/>
        <v>4.76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150106192.54</v>
      </c>
      <c r="C16" s="12">
        <v>188256000</v>
      </c>
      <c r="D16" s="13">
        <f t="shared" si="0"/>
        <v>-38149807.46</v>
      </c>
      <c r="E16" s="14">
        <f t="shared" si="1"/>
        <v>-20.26</v>
      </c>
    </row>
    <row r="17" spans="1:5" s="15" customFormat="1" ht="24.75" customHeight="1">
      <c r="A17" s="16" t="s">
        <v>3</v>
      </c>
      <c r="B17" s="7">
        <f>SUM(B18:B29)</f>
        <v>17342100792.68</v>
      </c>
      <c r="C17" s="7">
        <f>SUM(C18:C29)</f>
        <v>18197087000</v>
      </c>
      <c r="D17" s="8">
        <f t="shared" si="0"/>
        <v>-854986207.32</v>
      </c>
      <c r="E17" s="9">
        <f t="shared" si="1"/>
        <v>-4.7</v>
      </c>
    </row>
    <row r="18" spans="1:5" s="15" customFormat="1" ht="14.25" customHeight="1">
      <c r="A18" s="11" t="s">
        <v>22</v>
      </c>
      <c r="B18" s="12">
        <v>3604474715.84</v>
      </c>
      <c r="C18" s="12">
        <v>5678802000</v>
      </c>
      <c r="D18" s="13">
        <f t="shared" si="0"/>
        <v>-2074327284.16</v>
      </c>
      <c r="E18" s="14">
        <f t="shared" si="1"/>
        <v>-36.53</v>
      </c>
    </row>
    <row r="19" spans="1:5" s="15" customFormat="1" ht="14.25" customHeight="1">
      <c r="A19" s="11" t="s">
        <v>23</v>
      </c>
      <c r="B19" s="12">
        <v>4345543887.2</v>
      </c>
      <c r="C19" s="12">
        <v>4163503000</v>
      </c>
      <c r="D19" s="13">
        <f t="shared" si="0"/>
        <v>182040887.2</v>
      </c>
      <c r="E19" s="14">
        <f t="shared" si="1"/>
        <v>4.37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>
        <v>13502701.32</v>
      </c>
      <c r="C21" s="12">
        <v>18050000</v>
      </c>
      <c r="D21" s="13">
        <f t="shared" si="0"/>
        <v>-4547298.68</v>
      </c>
      <c r="E21" s="14">
        <f t="shared" si="1"/>
        <v>-25.19</v>
      </c>
    </row>
    <row r="22" spans="1:5" s="15" customFormat="1" ht="14.25" customHeight="1">
      <c r="A22" s="11" t="s">
        <v>26</v>
      </c>
      <c r="B22" s="12">
        <v>760405362</v>
      </c>
      <c r="C22" s="12"/>
      <c r="D22" s="13">
        <f t="shared" si="0"/>
        <v>760405362</v>
      </c>
      <c r="E22" s="14">
        <f t="shared" si="1"/>
        <v>0</v>
      </c>
    </row>
    <row r="23" spans="1:5" s="15" customFormat="1" ht="14.25" customHeight="1">
      <c r="A23" s="11" t="s">
        <v>27</v>
      </c>
      <c r="B23" s="12">
        <v>6081080340</v>
      </c>
      <c r="C23" s="12">
        <v>5790299000</v>
      </c>
      <c r="D23" s="13">
        <f t="shared" si="0"/>
        <v>290781340</v>
      </c>
      <c r="E23" s="14">
        <f t="shared" si="1"/>
        <v>5.02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>
        <v>26370287.65</v>
      </c>
      <c r="C26" s="12">
        <v>60040000</v>
      </c>
      <c r="D26" s="13">
        <f t="shared" si="0"/>
        <v>-33669712.35</v>
      </c>
      <c r="E26" s="14">
        <f t="shared" si="1"/>
        <v>-56.08</v>
      </c>
    </row>
    <row r="27" spans="1:5" s="15" customFormat="1" ht="14.25" customHeight="1">
      <c r="A27" s="11" t="s">
        <v>31</v>
      </c>
      <c r="B27" s="12">
        <v>1994790396.24</v>
      </c>
      <c r="C27" s="12">
        <v>2004346000</v>
      </c>
      <c r="D27" s="13">
        <f t="shared" si="0"/>
        <v>-9555603.76</v>
      </c>
      <c r="E27" s="14">
        <f t="shared" si="1"/>
        <v>-0.48</v>
      </c>
    </row>
    <row r="28" spans="1:5" s="15" customFormat="1" ht="14.25" customHeight="1">
      <c r="A28" s="11" t="s">
        <v>32</v>
      </c>
      <c r="B28" s="12">
        <v>240169075.43</v>
      </c>
      <c r="C28" s="12">
        <v>278290000</v>
      </c>
      <c r="D28" s="13">
        <f t="shared" si="0"/>
        <v>-38120924.57</v>
      </c>
      <c r="E28" s="14">
        <f t="shared" si="1"/>
        <v>-13.7</v>
      </c>
    </row>
    <row r="29" spans="1:5" s="15" customFormat="1" ht="14.25" customHeight="1">
      <c r="A29" s="11" t="s">
        <v>33</v>
      </c>
      <c r="B29" s="12">
        <v>275764027</v>
      </c>
      <c r="C29" s="12">
        <v>203757000</v>
      </c>
      <c r="D29" s="13">
        <f t="shared" si="0"/>
        <v>72007027</v>
      </c>
      <c r="E29" s="14">
        <f t="shared" si="1"/>
        <v>35.34</v>
      </c>
    </row>
    <row r="30" spans="1:5" s="15" customFormat="1" ht="24.75" customHeight="1">
      <c r="A30" s="16" t="s">
        <v>34</v>
      </c>
      <c r="B30" s="7">
        <f>B7-B17</f>
        <v>309724658.85</v>
      </c>
      <c r="C30" s="7">
        <f>C7-C17</f>
        <v>41458000</v>
      </c>
      <c r="D30" s="8">
        <f t="shared" si="0"/>
        <v>268266658.85</v>
      </c>
      <c r="E30" s="9">
        <f t="shared" si="1"/>
        <v>647.08</v>
      </c>
    </row>
    <row r="31" spans="1:5" s="15" customFormat="1" ht="21.75" customHeight="1">
      <c r="A31" s="16" t="s">
        <v>35</v>
      </c>
      <c r="B31" s="7">
        <f>SUM(B32:B33)</f>
        <v>768072498.49</v>
      </c>
      <c r="C31" s="7">
        <f>SUM(C32:C33)</f>
        <v>337708000</v>
      </c>
      <c r="D31" s="8">
        <f t="shared" si="0"/>
        <v>430364498.49</v>
      </c>
      <c r="E31" s="9">
        <f t="shared" si="1"/>
        <v>127.44</v>
      </c>
    </row>
    <row r="32" spans="1:5" s="15" customFormat="1" ht="14.25" customHeight="1">
      <c r="A32" s="11" t="s">
        <v>36</v>
      </c>
      <c r="B32" s="12">
        <v>355071028</v>
      </c>
      <c r="C32" s="12">
        <v>259861000</v>
      </c>
      <c r="D32" s="13">
        <f t="shared" si="0"/>
        <v>95210028</v>
      </c>
      <c r="E32" s="14">
        <f t="shared" si="1"/>
        <v>36.64</v>
      </c>
    </row>
    <row r="33" spans="1:5" s="15" customFormat="1" ht="14.25" customHeight="1">
      <c r="A33" s="11" t="s">
        <v>37</v>
      </c>
      <c r="B33" s="12">
        <v>413001470.49</v>
      </c>
      <c r="C33" s="12">
        <v>77847000</v>
      </c>
      <c r="D33" s="13">
        <f t="shared" si="0"/>
        <v>335154470.49</v>
      </c>
      <c r="E33" s="14">
        <f t="shared" si="1"/>
        <v>430.53</v>
      </c>
    </row>
    <row r="34" spans="1:5" s="15" customFormat="1" ht="24.75" customHeight="1">
      <c r="A34" s="16" t="s">
        <v>4</v>
      </c>
      <c r="B34" s="7">
        <f>SUM(B35:B36)</f>
        <v>121396553.27</v>
      </c>
      <c r="C34" s="7">
        <f>SUM(C35:C36)</f>
        <v>135332000</v>
      </c>
      <c r="D34" s="8">
        <f t="shared" si="0"/>
        <v>-13935446.73</v>
      </c>
      <c r="E34" s="9">
        <f t="shared" si="1"/>
        <v>-10.3</v>
      </c>
    </row>
    <row r="35" spans="1:5" s="15" customFormat="1" ht="14.25" customHeight="1">
      <c r="A35" s="11" t="s">
        <v>38</v>
      </c>
      <c r="B35" s="12">
        <v>735750</v>
      </c>
      <c r="C35" s="12"/>
      <c r="D35" s="13">
        <f t="shared" si="0"/>
        <v>735750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120660803.27</v>
      </c>
      <c r="C36" s="12">
        <v>135332000</v>
      </c>
      <c r="D36" s="13">
        <f t="shared" si="0"/>
        <v>-14671196.73</v>
      </c>
      <c r="E36" s="14">
        <f t="shared" si="1"/>
        <v>-10.84</v>
      </c>
    </row>
    <row r="37" spans="1:5" s="15" customFormat="1" ht="24.75" customHeight="1">
      <c r="A37" s="16" t="s">
        <v>40</v>
      </c>
      <c r="B37" s="7">
        <f>B31-B34</f>
        <v>646675945.22</v>
      </c>
      <c r="C37" s="7">
        <f>C31-C34</f>
        <v>202376000</v>
      </c>
      <c r="D37" s="8">
        <f t="shared" si="0"/>
        <v>444299945.22</v>
      </c>
      <c r="E37" s="9">
        <f t="shared" si="1"/>
        <v>219.54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956400604.07</v>
      </c>
      <c r="C44" s="21">
        <f>C30+C37+C38+C39</f>
        <v>243834000</v>
      </c>
      <c r="D44" s="22">
        <f>B44-C44</f>
        <v>712566604.07</v>
      </c>
      <c r="E44" s="23">
        <f>IF(C44=0,0,(D44/C44)*100)</f>
        <v>292.23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33"/>
  </sheetPr>
  <dimension ref="A1:F76"/>
  <sheetViews>
    <sheetView workbookViewId="0" topLeftCell="A1">
      <pane xSplit="1" ySplit="5" topLeftCell="B6" activePane="bottomRight" state="frozen"/>
      <selection pane="topLeft" activeCell="C48" sqref="C48:D48"/>
      <selection pane="topRight" activeCell="C48" sqref="C48:D48"/>
      <selection pane="bottomLeft" activeCell="C48" sqref="C48:D48"/>
      <selection pane="bottomRight" activeCell="B10" sqref="B10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6" t="s">
        <v>45</v>
      </c>
      <c r="B1" s="76"/>
      <c r="C1" s="76"/>
      <c r="D1" s="76"/>
      <c r="E1" s="76"/>
      <c r="F1" s="76"/>
    </row>
    <row r="2" spans="1:6" ht="27" customHeight="1">
      <c r="A2" s="77" t="s">
        <v>46</v>
      </c>
      <c r="B2" s="77"/>
      <c r="C2" s="77"/>
      <c r="D2" s="77"/>
      <c r="E2" s="77"/>
      <c r="F2" s="77"/>
    </row>
    <row r="3" spans="1:5" ht="10.5" customHeight="1">
      <c r="A3" s="78"/>
      <c r="B3" s="78"/>
      <c r="C3" s="78"/>
      <c r="D3" s="78"/>
      <c r="E3" s="78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64405866042.12</v>
      </c>
      <c r="C6" s="34">
        <f>ROUND(IF(B$6&gt;0,(B6/B$6)*100,0),2)</f>
        <v>100</v>
      </c>
      <c r="D6" s="35" t="s">
        <v>49</v>
      </c>
      <c r="E6" s="34">
        <f>SUM(E7,E13,E17,E21)</f>
        <v>17148613813.94</v>
      </c>
      <c r="F6" s="36">
        <f aca="true" t="shared" si="0" ref="F6:F11">ROUND(IF(E$47&gt;0,(E6/E$47)*100,0),2)</f>
        <v>26.63</v>
      </c>
    </row>
    <row r="7" spans="1:6" s="37" customFormat="1" ht="15" customHeight="1">
      <c r="A7" s="38" t="s">
        <v>50</v>
      </c>
      <c r="B7" s="39">
        <f>SUM(B8:B13)</f>
        <v>51357501358.8</v>
      </c>
      <c r="C7" s="39">
        <f>ROUND(IF(B$6&gt;0,(B7/B$6)*100,0),2)</f>
        <v>79.74</v>
      </c>
      <c r="D7" s="40" t="s">
        <v>51</v>
      </c>
      <c r="E7" s="39">
        <f>SUM(E8:E11)</f>
        <v>12038605484.88</v>
      </c>
      <c r="F7" s="41">
        <f t="shared" si="0"/>
        <v>18.69</v>
      </c>
    </row>
    <row r="8" spans="1:6" s="47" customFormat="1" ht="15" customHeight="1">
      <c r="A8" s="42" t="s">
        <v>52</v>
      </c>
      <c r="B8" s="43">
        <v>36772334609.9</v>
      </c>
      <c r="C8" s="44">
        <f>IF(B$6=0,0,(B8/B$6)*100)</f>
        <v>57.09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5556157331.97</v>
      </c>
      <c r="F9" s="46">
        <f t="shared" si="0"/>
        <v>8.63</v>
      </c>
    </row>
    <row r="10" spans="1:6" s="47" customFormat="1" ht="15" customHeight="1">
      <c r="A10" s="48" t="s">
        <v>56</v>
      </c>
      <c r="B10" s="43">
        <v>5348737388.79</v>
      </c>
      <c r="C10" s="44">
        <f t="shared" si="1"/>
        <v>8.3</v>
      </c>
      <c r="D10" s="45" t="s">
        <v>57</v>
      </c>
      <c r="E10" s="43">
        <v>6482448152.91</v>
      </c>
      <c r="F10" s="46">
        <f t="shared" si="0"/>
        <v>10.06</v>
      </c>
    </row>
    <row r="11" spans="1:6" s="47" customFormat="1" ht="15" customHeight="1">
      <c r="A11" s="48" t="s">
        <v>58</v>
      </c>
      <c r="B11" s="43">
        <v>6720998696.54</v>
      </c>
      <c r="C11" s="44">
        <f t="shared" si="1"/>
        <v>10.44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2454411535.57</v>
      </c>
      <c r="C12" s="44">
        <f t="shared" si="1"/>
        <v>3.81</v>
      </c>
      <c r="D12" s="49"/>
      <c r="E12" s="44"/>
      <c r="F12" s="46"/>
    </row>
    <row r="13" spans="1:6" s="47" customFormat="1" ht="15" customHeight="1">
      <c r="A13" s="48" t="s">
        <v>61</v>
      </c>
      <c r="B13" s="43">
        <v>61019128</v>
      </c>
      <c r="C13" s="44">
        <f t="shared" si="1"/>
        <v>0.09</v>
      </c>
      <c r="D13" s="40" t="s">
        <v>62</v>
      </c>
      <c r="E13" s="39">
        <f>SUM(E14:E15)</f>
        <v>7706826</v>
      </c>
      <c r="F13" s="41">
        <f>ROUND(IF(E$47&gt;0,(E13/E$47)*100,0),2)</f>
        <v>0.01</v>
      </c>
    </row>
    <row r="14" spans="1:6" s="47" customFormat="1" ht="15" customHeight="1">
      <c r="A14" s="50" t="s">
        <v>63</v>
      </c>
      <c r="B14" s="39">
        <f>SUM(B16:B20)</f>
        <v>2386203455</v>
      </c>
      <c r="C14" s="39">
        <f t="shared" si="1"/>
        <v>3.7</v>
      </c>
      <c r="D14" s="45" t="s">
        <v>64</v>
      </c>
      <c r="E14" s="43">
        <v>7706826</v>
      </c>
      <c r="F14" s="46">
        <f>ROUND(IF(E$47&gt;0,(E14/E$47)*100,0),2)</f>
        <v>0.01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5102301503.06</v>
      </c>
      <c r="F17" s="41">
        <f>ROUND(IF(E$47&gt;0,(E17/E$47)*100,0),2)</f>
        <v>7.92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5102301503.06</v>
      </c>
      <c r="F19" s="46">
        <f>ROUND(IF(E$47&gt;0,(E19/E$47)*100,0),2)</f>
        <v>7.92</v>
      </c>
    </row>
    <row r="20" spans="1:6" s="47" customFormat="1" ht="15" customHeight="1">
      <c r="A20" s="48" t="s">
        <v>74</v>
      </c>
      <c r="B20" s="43">
        <v>2386203455</v>
      </c>
      <c r="C20" s="44">
        <f t="shared" si="2"/>
        <v>3.7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8411499097.39</v>
      </c>
      <c r="C21" s="39">
        <f t="shared" si="2"/>
        <v>13.06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701452221</v>
      </c>
      <c r="C23" s="44">
        <f t="shared" si="2"/>
        <v>1.09</v>
      </c>
      <c r="D23" s="49"/>
      <c r="E23" s="44"/>
      <c r="F23" s="46"/>
    </row>
    <row r="24" spans="1:6" s="47" customFormat="1" ht="15" customHeight="1">
      <c r="A24" s="48" t="s">
        <v>80</v>
      </c>
      <c r="B24" s="43">
        <v>3901604659</v>
      </c>
      <c r="C24" s="44">
        <f t="shared" si="2"/>
        <v>6.06</v>
      </c>
      <c r="D24" s="40"/>
      <c r="E24" s="44"/>
      <c r="F24" s="41"/>
    </row>
    <row r="25" spans="1:6" s="47" customFormat="1" ht="15" customHeight="1">
      <c r="A25" s="48" t="s">
        <v>81</v>
      </c>
      <c r="B25" s="43">
        <v>3404553454.49</v>
      </c>
      <c r="C25" s="44">
        <f t="shared" si="2"/>
        <v>5.29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115668972</v>
      </c>
      <c r="C26" s="44">
        <f t="shared" si="2"/>
        <v>0.18</v>
      </c>
      <c r="D26" s="52" t="s">
        <v>83</v>
      </c>
      <c r="E26" s="39">
        <f>E27+E30+E34+E38</f>
        <v>47257252228.18</v>
      </c>
      <c r="F26" s="41">
        <f>ROUND(IF(E$47&gt;0,(E26/E$47)*100,0),2)</f>
        <v>73.37</v>
      </c>
    </row>
    <row r="27" spans="1:6" s="47" customFormat="1" ht="15" customHeight="1">
      <c r="A27" s="48" t="s">
        <v>84</v>
      </c>
      <c r="B27" s="43">
        <v>206856017.9</v>
      </c>
      <c r="C27" s="44">
        <f t="shared" si="2"/>
        <v>0.32</v>
      </c>
      <c r="D27" s="40" t="s">
        <v>85</v>
      </c>
      <c r="E27" s="53">
        <f>SUM(E28)</f>
        <v>35819766465.72</v>
      </c>
      <c r="F27" s="41">
        <f>ROUND(IF(E$47&gt;0,(E27/E$47)*100,0),2)</f>
        <v>55.62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35819766465.72</v>
      </c>
      <c r="F28" s="46">
        <f>ROUND(IF(E$47&gt;0,(E28/E$47)*100,0),2)</f>
        <v>55.62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81363773</v>
      </c>
      <c r="C30" s="44">
        <f t="shared" si="2"/>
        <v>0.13</v>
      </c>
      <c r="D30" s="40" t="s">
        <v>90</v>
      </c>
      <c r="E30" s="39">
        <f>SUM(E31:E32)</f>
        <v>10481085158.39</v>
      </c>
      <c r="F30" s="41">
        <f>ROUND(IF(E$47&gt;0,(E30/E$47)*100,0),2)</f>
        <v>16.27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4402241260.21</v>
      </c>
      <c r="F31" s="46">
        <f>ROUND(IF(E$47&gt;0,(E31/E$47)*100,0),2)</f>
        <v>6.84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6078843898.18</v>
      </c>
      <c r="F32" s="46">
        <f>ROUND(IF(E$47&gt;0,(E32/E$47)*100,0),2)</f>
        <v>9.44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956400604.07</v>
      </c>
      <c r="F34" s="41">
        <f>ROUND(IF(E$47&gt;0,(E34/E$47)*100,0),2)</f>
        <v>1.48</v>
      </c>
    </row>
    <row r="35" spans="1:6" s="47" customFormat="1" ht="15" customHeight="1">
      <c r="A35" s="50" t="s">
        <v>98</v>
      </c>
      <c r="B35" s="39">
        <f>SUM(B36)</f>
        <v>59096924</v>
      </c>
      <c r="C35" s="39">
        <f t="shared" si="2"/>
        <v>0.09</v>
      </c>
      <c r="D35" s="45" t="s">
        <v>99</v>
      </c>
      <c r="E35" s="43">
        <v>956400604.07</v>
      </c>
      <c r="F35" s="46">
        <f>ROUND(IF(E$47&gt;0,(E35/E$47)*100,0),2)</f>
        <v>1.48</v>
      </c>
    </row>
    <row r="36" spans="1:6" s="47" customFormat="1" ht="15" customHeight="1">
      <c r="A36" s="48" t="s">
        <v>100</v>
      </c>
      <c r="B36" s="43">
        <v>59096924</v>
      </c>
      <c r="C36" s="44">
        <f t="shared" si="2"/>
        <v>0.09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17047915</v>
      </c>
      <c r="C37" s="39">
        <f t="shared" si="2"/>
        <v>0.03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17047915</v>
      </c>
      <c r="C38" s="44">
        <f t="shared" si="2"/>
        <v>0.03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2174517291.93</v>
      </c>
      <c r="C39" s="39">
        <f t="shared" si="2"/>
        <v>3.38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2174517291.93</v>
      </c>
      <c r="C41" s="44">
        <f t="shared" si="2"/>
        <v>3.38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64405866042.12</v>
      </c>
      <c r="C47" s="59">
        <f>IF(B$6&gt;0,(B47/B$6)*100,0)</f>
        <v>100</v>
      </c>
      <c r="D47" s="58" t="s">
        <v>115</v>
      </c>
      <c r="E47" s="59">
        <f>E6+E26</f>
        <v>64405866042.12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2008-08-25T07:25:14Z</dcterms:created>
  <dcterms:modified xsi:type="dcterms:W3CDTF">2008-09-01T03:27:56Z</dcterms:modified>
  <cp:category/>
  <cp:version/>
  <cp:contentType/>
  <cp:contentStatus/>
</cp:coreProperties>
</file>