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<sst xmlns="http://schemas.openxmlformats.org/spreadsheetml/2006/main" count="124" uniqueCount="117">
  <si>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</si>
  <si>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科　　　　目</t>
  </si>
  <si>
    <t>％</t>
  </si>
  <si>
    <t>業務成本與費用</t>
  </si>
  <si>
    <t>業務外費用</t>
  </si>
  <si>
    <t>國立陽明大學附設醫院作業基金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</si>
  <si>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</si>
  <si>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</si>
  <si>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</si>
  <si>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</si>
  <si>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</si>
  <si>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</si>
  <si>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</si>
  <si>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</si>
  <si>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</si>
  <si>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</si>
  <si>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</si>
  <si>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</si>
  <si>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</si>
  <si>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</si>
  <si>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</si>
  <si>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</si>
  <si>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</si>
  <si>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</si>
  <si>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</si>
  <si>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</si>
  <si>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</si>
  <si>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</si>
  <si>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</si>
  <si>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</si>
  <si>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</si>
  <si>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</si>
  <si>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</si>
  <si>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</si>
  <si>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</si>
  <si>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</si>
  <si>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</si>
  <si>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</si>
  <si>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</si>
  <si>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</si>
  <si>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</si>
  <si>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</si>
  <si>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</si>
  <si>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</si>
  <si>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</si>
  <si>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國立陽明大學附設醫院作業基金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</si>
  <si>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</si>
  <si>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</si>
  <si>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</si>
  <si>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</si>
  <si>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</si>
  <si>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</si>
  <si>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</si>
  <si>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</si>
  <si>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</si>
  <si>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</si>
  <si>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</si>
  <si>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</si>
  <si>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</si>
  <si>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</si>
  <si>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</si>
  <si>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</si>
  <si>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</si>
  <si>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</si>
  <si>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</si>
  <si>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</si>
  <si>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</si>
  <si>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</si>
  <si>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</si>
  <si>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</si>
  <si>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</si>
  <si>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</si>
  <si>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</si>
  <si>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</si>
  <si>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</si>
  <si>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</si>
  <si>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</si>
  <si>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</si>
  <si>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</si>
  <si>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</si>
  <si>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</si>
  <si>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</si>
  <si>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</si>
  <si>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</si>
  <si>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</si>
  <si>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</si>
  <si>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</si>
  <si>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</si>
  <si>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</si>
  <si>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</si>
  <si>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</si>
  <si>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</si>
  <si>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</si>
  <si>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</si>
  <si>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</si>
  <si>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</si>
  <si>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</si>
  <si>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</si>
  <si>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</si>
  <si>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</si>
  <si>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</si>
  <si>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</si>
  <si>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</si>
  <si>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</si>
  <si>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</si>
  <si>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</si>
  <si>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</si>
  <si>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</si>
  <si>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</si>
  <si>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</si>
  <si>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</si>
  <si>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</si>
  <si>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</si>
  <si>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</si>
  <si>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</si>
  <si>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</si>
  <si>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2,911,911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</si>
</sst>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E44"/>
  <sheetViews>
    <sheetView tabSelected="1" workbookViewId="0" topLeftCell="A1">
      <selection activeCell="B14" sqref="B14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8" t="s">
        <v>5</v>
      </c>
      <c r="B1" s="69"/>
      <c r="C1" s="69"/>
      <c r="D1" s="69"/>
      <c r="E1" s="69"/>
    </row>
    <row r="2" spans="1:5" s="1" customFormat="1" ht="27.75">
      <c r="A2" s="70" t="s">
        <v>6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2" t="s">
        <v>1</v>
      </c>
      <c r="B5" s="74" t="s">
        <v>8</v>
      </c>
      <c r="C5" s="74" t="s">
        <v>9</v>
      </c>
      <c r="D5" s="74" t="s">
        <v>10</v>
      </c>
      <c r="E5" s="76"/>
    </row>
    <row r="6" spans="1:5" s="1" customFormat="1" ht="16.5">
      <c r="A6" s="73"/>
      <c r="B6" s="75"/>
      <c r="C6" s="75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653502428</v>
      </c>
      <c r="C7" s="7">
        <f>SUM(C8:C16)</f>
        <v>621162000</v>
      </c>
      <c r="D7" s="8">
        <f aca="true" t="shared" si="0" ref="D7:D39">B7-C7</f>
        <v>32340428</v>
      </c>
      <c r="E7" s="9">
        <f aca="true" t="shared" si="1" ref="E7:E39">IF(C7=0,0,(D7/C7)*100)</f>
        <v>5.21</v>
      </c>
    </row>
    <row r="8" spans="1:5" s="15" customFormat="1" ht="14.2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>
        <v>589932101</v>
      </c>
      <c r="C13" s="12">
        <v>559671000</v>
      </c>
      <c r="D13" s="13">
        <f t="shared" si="0"/>
        <v>30261101</v>
      </c>
      <c r="E13" s="14">
        <f t="shared" si="1"/>
        <v>5.41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63570327</v>
      </c>
      <c r="C16" s="12">
        <v>61491000</v>
      </c>
      <c r="D16" s="13">
        <f t="shared" si="0"/>
        <v>2079327</v>
      </c>
      <c r="E16" s="14">
        <f t="shared" si="1"/>
        <v>3.38</v>
      </c>
    </row>
    <row r="17" spans="1:5" s="15" customFormat="1" ht="24.75" customHeight="1">
      <c r="A17" s="16" t="s">
        <v>3</v>
      </c>
      <c r="B17" s="7">
        <f>SUM(B18:B29)</f>
        <v>648169390</v>
      </c>
      <c r="C17" s="7">
        <f>SUM(C18:C29)</f>
        <v>625874000</v>
      </c>
      <c r="D17" s="8">
        <f t="shared" si="0"/>
        <v>22295390</v>
      </c>
      <c r="E17" s="9">
        <f t="shared" si="1"/>
        <v>3.56</v>
      </c>
    </row>
    <row r="18" spans="1:5" s="15" customFormat="1" ht="14.2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 customHeight="1">
      <c r="A20" s="11" t="s">
        <v>24</v>
      </c>
      <c r="B20" s="12">
        <v>16778559</v>
      </c>
      <c r="C20" s="12">
        <v>10000000</v>
      </c>
      <c r="D20" s="13">
        <f t="shared" si="0"/>
        <v>6778559</v>
      </c>
      <c r="E20" s="14">
        <f t="shared" si="1"/>
        <v>67.79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>
        <v>602535611</v>
      </c>
      <c r="C23" s="12">
        <v>567580000</v>
      </c>
      <c r="D23" s="13">
        <f t="shared" si="0"/>
        <v>34955611</v>
      </c>
      <c r="E23" s="14">
        <f t="shared" si="1"/>
        <v>6.16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 customHeight="1">
      <c r="A27" s="11" t="s">
        <v>31</v>
      </c>
      <c r="B27" s="12">
        <v>28828511</v>
      </c>
      <c r="C27" s="12">
        <v>35025000</v>
      </c>
      <c r="D27" s="13">
        <f t="shared" si="0"/>
        <v>-6196489</v>
      </c>
      <c r="E27" s="14">
        <f t="shared" si="1"/>
        <v>-17.69</v>
      </c>
    </row>
    <row r="28" spans="1:5" s="15" customFormat="1" ht="14.25" customHeight="1">
      <c r="A28" s="11" t="s">
        <v>32</v>
      </c>
      <c r="B28" s="12">
        <v>0</v>
      </c>
      <c r="C28" s="12">
        <v>13253000</v>
      </c>
      <c r="D28" s="13">
        <f t="shared" si="0"/>
        <v>-13253000</v>
      </c>
      <c r="E28" s="14">
        <f t="shared" si="1"/>
        <v>-100</v>
      </c>
    </row>
    <row r="29" spans="1:5" s="15" customFormat="1" ht="14.25" customHeight="1">
      <c r="A29" s="11" t="s">
        <v>33</v>
      </c>
      <c r="B29" s="12">
        <v>26709</v>
      </c>
      <c r="C29" s="12">
        <v>16000</v>
      </c>
      <c r="D29" s="13">
        <f t="shared" si="0"/>
        <v>10709</v>
      </c>
      <c r="E29" s="14">
        <f t="shared" si="1"/>
        <v>66.93</v>
      </c>
    </row>
    <row r="30" spans="1:5" s="15" customFormat="1" ht="24.75" customHeight="1">
      <c r="A30" s="16" t="s">
        <v>34</v>
      </c>
      <c r="B30" s="7">
        <f>B7-B17</f>
        <v>5333038</v>
      </c>
      <c r="C30" s="7">
        <f>C7-C17</f>
        <v>-4712000</v>
      </c>
      <c r="D30" s="8">
        <f t="shared" si="0"/>
        <v>10045038</v>
      </c>
      <c r="E30" s="9">
        <f t="shared" si="1"/>
        <v>-213.18</v>
      </c>
    </row>
    <row r="31" spans="1:5" s="15" customFormat="1" ht="21.75" customHeight="1">
      <c r="A31" s="16" t="s">
        <v>35</v>
      </c>
      <c r="B31" s="7">
        <f>SUM(B32:B33)</f>
        <v>7414124</v>
      </c>
      <c r="C31" s="7">
        <f>SUM(C32:C33)</f>
        <v>6790000</v>
      </c>
      <c r="D31" s="8">
        <f t="shared" si="0"/>
        <v>624124</v>
      </c>
      <c r="E31" s="9">
        <f t="shared" si="1"/>
        <v>9.19</v>
      </c>
    </row>
    <row r="32" spans="1:5" s="15" customFormat="1" ht="14.25" customHeight="1">
      <c r="A32" s="11" t="s">
        <v>36</v>
      </c>
      <c r="B32" s="12">
        <v>502066</v>
      </c>
      <c r="C32" s="12">
        <v>500000</v>
      </c>
      <c r="D32" s="13">
        <f t="shared" si="0"/>
        <v>2066</v>
      </c>
      <c r="E32" s="14">
        <f t="shared" si="1"/>
        <v>0.41</v>
      </c>
    </row>
    <row r="33" spans="1:5" s="15" customFormat="1" ht="14.25" customHeight="1">
      <c r="A33" s="11" t="s">
        <v>37</v>
      </c>
      <c r="B33" s="12">
        <v>6912058</v>
      </c>
      <c r="C33" s="12">
        <v>6290000</v>
      </c>
      <c r="D33" s="13">
        <f t="shared" si="0"/>
        <v>622058</v>
      </c>
      <c r="E33" s="14">
        <f t="shared" si="1"/>
        <v>9.89</v>
      </c>
    </row>
    <row r="34" spans="1:5" s="15" customFormat="1" ht="24.75" customHeight="1">
      <c r="A34" s="16" t="s">
        <v>4</v>
      </c>
      <c r="B34" s="7">
        <f>SUM(B35:B36)</f>
        <v>2686976.03</v>
      </c>
      <c r="C34" s="7">
        <f>SUM(C35:C36)</f>
        <v>5797000</v>
      </c>
      <c r="D34" s="8">
        <f t="shared" si="0"/>
        <v>-3110023.97</v>
      </c>
      <c r="E34" s="9">
        <f t="shared" si="1"/>
        <v>-53.65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2686976.03</v>
      </c>
      <c r="C36" s="12">
        <v>5797000</v>
      </c>
      <c r="D36" s="13">
        <f t="shared" si="0"/>
        <v>-3110023.97</v>
      </c>
      <c r="E36" s="14">
        <f t="shared" si="1"/>
        <v>-53.65</v>
      </c>
    </row>
    <row r="37" spans="1:5" s="15" customFormat="1" ht="24.75" customHeight="1">
      <c r="A37" s="16" t="s">
        <v>40</v>
      </c>
      <c r="B37" s="7">
        <f>B31-B34</f>
        <v>4727147.97</v>
      </c>
      <c r="C37" s="7">
        <f>C31-C34</f>
        <v>993000</v>
      </c>
      <c r="D37" s="8">
        <f t="shared" si="0"/>
        <v>3734147.97</v>
      </c>
      <c r="E37" s="9">
        <f t="shared" si="1"/>
        <v>376.05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10060185.97</v>
      </c>
      <c r="C44" s="21">
        <f>C30+C37+C38+C39</f>
        <v>-3719000</v>
      </c>
      <c r="D44" s="22">
        <f>B44-C44</f>
        <v>13779185.97</v>
      </c>
      <c r="E44" s="23">
        <f>IF(C44=0,0,(D44/C44)*100)</f>
        <v>-370.51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F76"/>
  <sheetViews>
    <sheetView workbookViewId="0" topLeftCell="A1">
      <selection activeCell="B14" sqref="B14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45</v>
      </c>
      <c r="B1" s="78"/>
      <c r="C1" s="78"/>
      <c r="D1" s="78"/>
      <c r="E1" s="78"/>
      <c r="F1" s="78"/>
    </row>
    <row r="2" spans="1:6" ht="27" customHeight="1">
      <c r="A2" s="79" t="s">
        <v>46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1234983901.26</v>
      </c>
      <c r="C6" s="34">
        <f>ROUND(IF(B$6&gt;0,(B6/B$6)*100,0),2)</f>
        <v>100</v>
      </c>
      <c r="D6" s="35" t="s">
        <v>49</v>
      </c>
      <c r="E6" s="34">
        <f>SUM(E7,E13,E17,E21)</f>
        <v>776231429</v>
      </c>
      <c r="F6" s="36">
        <f aca="true" t="shared" si="0" ref="F6:F11">ROUND(IF(E$47&gt;0,(E6/E$47)*100,0),2)</f>
        <v>62.85</v>
      </c>
    </row>
    <row r="7" spans="1:6" s="37" customFormat="1" ht="15" customHeight="1">
      <c r="A7" s="38" t="s">
        <v>50</v>
      </c>
      <c r="B7" s="39">
        <f>SUM(B8:B13)</f>
        <v>321016156.26</v>
      </c>
      <c r="C7" s="39">
        <f>ROUND(IF(B$6&gt;0,(B7/B$6)*100,0),2)</f>
        <v>25.99</v>
      </c>
      <c r="D7" s="40" t="s">
        <v>51</v>
      </c>
      <c r="E7" s="39">
        <f>SUM(E8:E11)</f>
        <v>98999267</v>
      </c>
      <c r="F7" s="41">
        <f t="shared" si="0"/>
        <v>8.02</v>
      </c>
    </row>
    <row r="8" spans="1:6" s="47" customFormat="1" ht="15" customHeight="1">
      <c r="A8" s="42" t="s">
        <v>52</v>
      </c>
      <c r="B8" s="43">
        <v>213796930.1</v>
      </c>
      <c r="C8" s="44">
        <f>IF(B$6=0,0,(B8/B$6)*100)</f>
        <v>17.31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85262369</v>
      </c>
      <c r="F9" s="46">
        <f t="shared" si="0"/>
        <v>6.9</v>
      </c>
    </row>
    <row r="10" spans="1:6" s="47" customFormat="1" ht="15" customHeight="1">
      <c r="A10" s="48" t="s">
        <v>56</v>
      </c>
      <c r="B10" s="43">
        <v>69101914</v>
      </c>
      <c r="C10" s="44">
        <f t="shared" si="1"/>
        <v>5.6</v>
      </c>
      <c r="D10" s="45" t="s">
        <v>57</v>
      </c>
      <c r="E10" s="43">
        <v>13736898</v>
      </c>
      <c r="F10" s="46">
        <f t="shared" si="0"/>
        <v>1.11</v>
      </c>
    </row>
    <row r="11" spans="1:6" s="47" customFormat="1" ht="15" customHeight="1">
      <c r="A11" s="48" t="s">
        <v>58</v>
      </c>
      <c r="B11" s="43">
        <v>19697923.16</v>
      </c>
      <c r="C11" s="44">
        <f t="shared" si="1"/>
        <v>1.59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17153847</v>
      </c>
      <c r="C12" s="44">
        <f t="shared" si="1"/>
        <v>1.39</v>
      </c>
      <c r="D12" s="49"/>
      <c r="E12" s="44"/>
      <c r="F12" s="46"/>
    </row>
    <row r="13" spans="1:6" s="47" customFormat="1" ht="15" customHeight="1">
      <c r="A13" s="48" t="s">
        <v>61</v>
      </c>
      <c r="B13" s="43">
        <v>1265542</v>
      </c>
      <c r="C13" s="44">
        <f t="shared" si="1"/>
        <v>0.1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12093500</v>
      </c>
      <c r="C14" s="39">
        <f t="shared" si="1"/>
        <v>0.98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677086361</v>
      </c>
      <c r="F17" s="41">
        <f>ROUND(IF(E$47&gt;0,(E17/E$47)*100,0),2)</f>
        <v>54.83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677086361</v>
      </c>
      <c r="F19" s="46">
        <f>ROUND(IF(E$47&gt;0,(E19/E$47)*100,0),2)</f>
        <v>54.83</v>
      </c>
    </row>
    <row r="20" spans="1:6" s="47" customFormat="1" ht="15" customHeight="1">
      <c r="A20" s="48" t="s">
        <v>74</v>
      </c>
      <c r="B20" s="43">
        <v>12093500</v>
      </c>
      <c r="C20" s="44">
        <f t="shared" si="2"/>
        <v>0.98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380101062</v>
      </c>
      <c r="C21" s="39">
        <f t="shared" si="2"/>
        <v>30.78</v>
      </c>
      <c r="D21" s="40" t="s">
        <v>76</v>
      </c>
      <c r="E21" s="39">
        <f>SUM(E22)</f>
        <v>145801</v>
      </c>
      <c r="F21" s="41">
        <f>ROUND(IF(E$47&gt;0,(E21/E$47)*100,0),2)</f>
        <v>0.01</v>
      </c>
    </row>
    <row r="22" spans="1:6" s="47" customFormat="1" ht="15" customHeight="1">
      <c r="A22" s="48" t="s">
        <v>77</v>
      </c>
      <c r="B22" s="43">
        <v>161569285</v>
      </c>
      <c r="C22" s="44">
        <f t="shared" si="2"/>
        <v>13.08</v>
      </c>
      <c r="D22" s="45" t="s">
        <v>78</v>
      </c>
      <c r="E22" s="43">
        <v>145801</v>
      </c>
      <c r="F22" s="46">
        <f>ROUND(IF(E$47&gt;0,(E22/E$47)*100,0),2)</f>
        <v>0.01</v>
      </c>
    </row>
    <row r="23" spans="1:6" s="47" customFormat="1" ht="15" customHeight="1">
      <c r="A23" s="48" t="s">
        <v>79</v>
      </c>
      <c r="B23" s="43"/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80</v>
      </c>
      <c r="B24" s="43">
        <v>99958831</v>
      </c>
      <c r="C24" s="44">
        <f t="shared" si="2"/>
        <v>8.09</v>
      </c>
      <c r="D24" s="40"/>
      <c r="E24" s="44"/>
      <c r="F24" s="41"/>
    </row>
    <row r="25" spans="1:6" s="47" customFormat="1" ht="15" customHeight="1">
      <c r="A25" s="48" t="s">
        <v>81</v>
      </c>
      <c r="B25" s="43">
        <v>112404557</v>
      </c>
      <c r="C25" s="44">
        <f t="shared" si="2"/>
        <v>9.1</v>
      </c>
      <c r="D25" s="49"/>
      <c r="E25" s="44"/>
      <c r="F25" s="46"/>
    </row>
    <row r="26" spans="1:6" s="47" customFormat="1" ht="15" customHeight="1">
      <c r="A26" s="48" t="s">
        <v>82</v>
      </c>
      <c r="B26" s="43">
        <v>1735863</v>
      </c>
      <c r="C26" s="44">
        <f t="shared" si="2"/>
        <v>0.14</v>
      </c>
      <c r="D26" s="52" t="s">
        <v>83</v>
      </c>
      <c r="E26" s="39">
        <f>E27+E30+E34+E38</f>
        <v>458752472.26</v>
      </c>
      <c r="F26" s="41">
        <f>ROUND(IF(E$47&gt;0,(E26/E$47)*100,0),2)</f>
        <v>37.15</v>
      </c>
    </row>
    <row r="27" spans="1:6" s="47" customFormat="1" ht="15" customHeight="1">
      <c r="A27" s="48" t="s">
        <v>84</v>
      </c>
      <c r="B27" s="43">
        <v>4432526</v>
      </c>
      <c r="C27" s="44">
        <f t="shared" si="2"/>
        <v>0.36</v>
      </c>
      <c r="D27" s="40" t="s">
        <v>85</v>
      </c>
      <c r="E27" s="53">
        <f>SUM(E28)</f>
        <v>170476978.53</v>
      </c>
      <c r="F27" s="41">
        <f>ROUND(IF(E$47&gt;0,(E27/E$47)*100,0),2)</f>
        <v>13.8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170476978.53</v>
      </c>
      <c r="F28" s="46">
        <f>ROUND(IF(E$47&gt;0,(E28/E$47)*100,0),2)</f>
        <v>13.8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/>
      <c r="C30" s="44">
        <f t="shared" si="2"/>
        <v>0</v>
      </c>
      <c r="D30" s="40" t="s">
        <v>90</v>
      </c>
      <c r="E30" s="39">
        <f>SUM(E31:E32)</f>
        <v>72024223.34</v>
      </c>
      <c r="F30" s="41">
        <f>ROUND(IF(E$47&gt;0,(E30/E$47)*100,0),2)</f>
        <v>5.83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72024223.34</v>
      </c>
      <c r="F31" s="46">
        <f>ROUND(IF(E$47&gt;0,(E31/E$47)*100,0),2)</f>
        <v>5.83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53397441.59</v>
      </c>
      <c r="F34" s="41">
        <f>ROUND(IF(E$47&gt;0,(E34/E$47)*100,0),2)</f>
        <v>4.32</v>
      </c>
    </row>
    <row r="35" spans="1:6" s="47" customFormat="1" ht="15" customHeight="1">
      <c r="A35" s="50" t="s">
        <v>98</v>
      </c>
      <c r="B35" s="39">
        <f>SUM(B36)</f>
        <v>8205258</v>
      </c>
      <c r="C35" s="39">
        <f t="shared" si="2"/>
        <v>0.66</v>
      </c>
      <c r="D35" s="45" t="s">
        <v>99</v>
      </c>
      <c r="E35" s="43">
        <v>53397441.59</v>
      </c>
      <c r="F35" s="46">
        <f>ROUND(IF(E$47&gt;0,(E35/E$47)*100,0),2)</f>
        <v>4.32</v>
      </c>
    </row>
    <row r="36" spans="1:6" s="47" customFormat="1" ht="15" customHeight="1">
      <c r="A36" s="48" t="s">
        <v>100</v>
      </c>
      <c r="B36" s="43">
        <v>8205258</v>
      </c>
      <c r="C36" s="44">
        <f t="shared" si="2"/>
        <v>0.66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162853828.8</v>
      </c>
      <c r="F38" s="41">
        <f aca="true" t="shared" si="3" ref="F38:F43">ROUND(IF(E$47&gt;0,(E38/E$47)*100,0),2)</f>
        <v>13.19</v>
      </c>
    </row>
    <row r="39" spans="1:6" s="47" customFormat="1" ht="15" customHeight="1">
      <c r="A39" s="50" t="s">
        <v>105</v>
      </c>
      <c r="B39" s="39">
        <f>SUM(B40:B43)</f>
        <v>513567925</v>
      </c>
      <c r="C39" s="39">
        <f t="shared" si="2"/>
        <v>41.58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513567925</v>
      </c>
      <c r="C41" s="44">
        <f t="shared" si="2"/>
        <v>41.58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162853828.8</v>
      </c>
      <c r="F43" s="46">
        <f t="shared" si="3"/>
        <v>13.19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1234983901.26</v>
      </c>
      <c r="C47" s="59">
        <f>IF(B$6&gt;0,(B47/B$6)*100,0)</f>
        <v>100</v>
      </c>
      <c r="D47" s="58" t="s">
        <v>115</v>
      </c>
      <c r="E47" s="59">
        <f>E6+E26</f>
        <v>1234983901.26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2008-08-25T07:28:40Z</dcterms:created>
  <dcterms:modified xsi:type="dcterms:W3CDTF">2008-09-01T03:31:53Z</dcterms:modified>
  <cp:category/>
  <cp:version/>
  <cp:contentType/>
  <cp:contentStatus/>
</cp:coreProperties>
</file>