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<sst xmlns="http://schemas.openxmlformats.org/spreadsheetml/2006/main" count="124" uniqueCount="117">
  <si>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</si>
  <si>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</si>
  <si>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</si>
  <si>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</si>
  <si>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</si>
  <si>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國立高級中等學校校務基金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</si>
  <si>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</si>
  <si>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</si>
  <si>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</si>
  <si>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</si>
  <si>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</si>
  <si>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</si>
  <si>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</si>
  <si>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</si>
  <si>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</si>
  <si>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</si>
  <si>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</si>
  <si>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</si>
  <si>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</si>
  <si>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</si>
  <si>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</si>
  <si>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</si>
  <si>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</si>
  <si>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</si>
  <si>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</si>
  <si>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</si>
  <si>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</si>
  <si>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</si>
  <si>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</si>
  <si>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</si>
  <si>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</si>
  <si>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</si>
  <si>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</si>
  <si>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</si>
  <si>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</si>
  <si>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</si>
  <si>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</si>
  <si>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</si>
  <si>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</si>
  <si>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</si>
  <si>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</si>
  <si>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</si>
  <si>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</si>
  <si>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</si>
  <si>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</si>
  <si>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國立高級中等學校校務基金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</si>
  <si>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</si>
  <si>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</si>
  <si>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</si>
  <si>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</si>
  <si>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</si>
  <si>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</si>
  <si>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</si>
  <si>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</si>
  <si>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</si>
  <si>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</si>
  <si>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</si>
  <si>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</si>
  <si>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</si>
  <si>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</si>
  <si>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</si>
  <si>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</si>
  <si>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</si>
  <si>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</si>
  <si>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</si>
  <si>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</si>
  <si>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</si>
  <si>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</si>
  <si>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</si>
  <si>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</si>
  <si>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</si>
  <si>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</si>
  <si>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</si>
  <si>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</si>
  <si>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</si>
  <si>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</si>
  <si>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</si>
  <si>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</si>
  <si>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</si>
  <si>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</si>
  <si>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</si>
  <si>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</si>
  <si>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</si>
  <si>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</si>
  <si>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</si>
  <si>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</si>
  <si>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</si>
  <si>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</si>
  <si>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</si>
  <si>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</si>
  <si>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</si>
  <si>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</si>
  <si>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</si>
  <si>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</si>
  <si>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</si>
  <si>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</si>
  <si>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</si>
  <si>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</si>
  <si>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</si>
  <si>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</si>
  <si>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</si>
  <si>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</si>
  <si>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</si>
  <si>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</si>
  <si>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</si>
  <si>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</si>
  <si>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</si>
  <si>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</si>
  <si>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</si>
  <si>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</si>
  <si>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</si>
  <si>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</si>
  <si>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</si>
  <si>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</si>
  <si>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</si>
  <si>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</si>
  <si>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9,547,126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</si>
</sst>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E44"/>
  <sheetViews>
    <sheetView tabSelected="1" workbookViewId="0" topLeftCell="A1">
      <selection activeCell="B9" sqref="B9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5</v>
      </c>
      <c r="B1" s="69"/>
      <c r="C1" s="69"/>
      <c r="D1" s="69"/>
      <c r="E1" s="69"/>
    </row>
    <row r="2" spans="1:5" s="1" customFormat="1" ht="27.75">
      <c r="A2" s="70" t="s">
        <v>6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2" t="s">
        <v>1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4496579102</v>
      </c>
      <c r="C7" s="7">
        <f>SUM(C8:C16)</f>
        <v>4283653000</v>
      </c>
      <c r="D7" s="8">
        <f aca="true" t="shared" si="0" ref="D7:D39">B7-C7</f>
        <v>212926102</v>
      </c>
      <c r="E7" s="9">
        <f aca="true" t="shared" si="1" ref="E7:E39">IF(C7=0,0,(D7/C7)*100)</f>
        <v>4.97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>
        <v>667272003</v>
      </c>
      <c r="C10" s="12">
        <v>534865000</v>
      </c>
      <c r="D10" s="13">
        <f t="shared" si="0"/>
        <v>132407003</v>
      </c>
      <c r="E10" s="14">
        <f t="shared" si="1"/>
        <v>24.76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3829307099</v>
      </c>
      <c r="C16" s="12">
        <v>3748788000</v>
      </c>
      <c r="D16" s="13">
        <f t="shared" si="0"/>
        <v>80519099</v>
      </c>
      <c r="E16" s="14">
        <f t="shared" si="1"/>
        <v>2.15</v>
      </c>
    </row>
    <row r="17" spans="1:5" s="15" customFormat="1" ht="24.75" customHeight="1">
      <c r="A17" s="16" t="s">
        <v>3</v>
      </c>
      <c r="B17" s="7">
        <f>SUM(B18:B29)</f>
        <v>4475022316</v>
      </c>
      <c r="C17" s="7">
        <f>SUM(C18:C29)</f>
        <v>4266106000</v>
      </c>
      <c r="D17" s="8">
        <f t="shared" si="0"/>
        <v>208916316</v>
      </c>
      <c r="E17" s="9">
        <f t="shared" si="1"/>
        <v>4.9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>
        <v>3511813121</v>
      </c>
      <c r="C20" s="12">
        <v>3305709000</v>
      </c>
      <c r="D20" s="13">
        <f t="shared" si="0"/>
        <v>206104121</v>
      </c>
      <c r="E20" s="14">
        <f t="shared" si="1"/>
        <v>6.23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>
        <v>57472537</v>
      </c>
      <c r="C25" s="12">
        <v>56831000</v>
      </c>
      <c r="D25" s="13">
        <f t="shared" si="0"/>
        <v>641537</v>
      </c>
      <c r="E25" s="14">
        <f t="shared" si="1"/>
        <v>1.13</v>
      </c>
    </row>
    <row r="26" spans="1:5" s="15" customFormat="1" ht="14.2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 customHeight="1">
      <c r="A27" s="11" t="s">
        <v>31</v>
      </c>
      <c r="B27" s="12">
        <v>896817218</v>
      </c>
      <c r="C27" s="12">
        <v>890932000</v>
      </c>
      <c r="D27" s="13">
        <f t="shared" si="0"/>
        <v>5885218</v>
      </c>
      <c r="E27" s="14">
        <f t="shared" si="1"/>
        <v>0.66</v>
      </c>
    </row>
    <row r="28" spans="1:5" s="15" customFormat="1" ht="14.25" customHeight="1">
      <c r="A28" s="11" t="s">
        <v>32</v>
      </c>
      <c r="B28" s="12">
        <v>45000</v>
      </c>
      <c r="C28" s="12">
        <v>528000</v>
      </c>
      <c r="D28" s="13">
        <f t="shared" si="0"/>
        <v>-483000</v>
      </c>
      <c r="E28" s="14">
        <f t="shared" si="1"/>
        <v>-91.48</v>
      </c>
    </row>
    <row r="29" spans="1:5" s="15" customFormat="1" ht="14.25" customHeight="1">
      <c r="A29" s="11" t="s">
        <v>33</v>
      </c>
      <c r="B29" s="12">
        <v>8874440</v>
      </c>
      <c r="C29" s="12">
        <v>12106000</v>
      </c>
      <c r="D29" s="13">
        <f t="shared" si="0"/>
        <v>-3231560</v>
      </c>
      <c r="E29" s="14">
        <f t="shared" si="1"/>
        <v>-26.69</v>
      </c>
    </row>
    <row r="30" spans="1:5" s="15" customFormat="1" ht="24.75" customHeight="1">
      <c r="A30" s="16" t="s">
        <v>34</v>
      </c>
      <c r="B30" s="7">
        <f>B7-B17</f>
        <v>21556786</v>
      </c>
      <c r="C30" s="7">
        <f>C7-C17</f>
        <v>17547000</v>
      </c>
      <c r="D30" s="8">
        <f t="shared" si="0"/>
        <v>4009786</v>
      </c>
      <c r="E30" s="9">
        <f t="shared" si="1"/>
        <v>22.85</v>
      </c>
    </row>
    <row r="31" spans="1:5" s="15" customFormat="1" ht="21.75" customHeight="1">
      <c r="A31" s="16" t="s">
        <v>35</v>
      </c>
      <c r="B31" s="7">
        <f>SUM(B32:B33)</f>
        <v>71673834</v>
      </c>
      <c r="C31" s="7">
        <f>SUM(C32:C33)</f>
        <v>48739000</v>
      </c>
      <c r="D31" s="8">
        <f t="shared" si="0"/>
        <v>22934834</v>
      </c>
      <c r="E31" s="9">
        <f t="shared" si="1"/>
        <v>47.06</v>
      </c>
    </row>
    <row r="32" spans="1:5" s="15" customFormat="1" ht="14.25" customHeight="1">
      <c r="A32" s="11" t="s">
        <v>36</v>
      </c>
      <c r="B32" s="12">
        <v>3775829</v>
      </c>
      <c r="C32" s="12">
        <v>931000</v>
      </c>
      <c r="D32" s="13">
        <f t="shared" si="0"/>
        <v>2844829</v>
      </c>
      <c r="E32" s="14">
        <f t="shared" si="1"/>
        <v>305.57</v>
      </c>
    </row>
    <row r="33" spans="1:5" s="15" customFormat="1" ht="14.25" customHeight="1">
      <c r="A33" s="11" t="s">
        <v>37</v>
      </c>
      <c r="B33" s="12">
        <v>67898005</v>
      </c>
      <c r="C33" s="12">
        <v>47808000</v>
      </c>
      <c r="D33" s="13">
        <f t="shared" si="0"/>
        <v>20090005</v>
      </c>
      <c r="E33" s="14">
        <f t="shared" si="1"/>
        <v>42.02</v>
      </c>
    </row>
    <row r="34" spans="1:5" s="15" customFormat="1" ht="24.75" customHeight="1">
      <c r="A34" s="16" t="s">
        <v>4</v>
      </c>
      <c r="B34" s="7">
        <f>SUM(B35:B36)</f>
        <v>22477874</v>
      </c>
      <c r="C34" s="7">
        <f>SUM(C35:C36)</f>
        <v>35070000</v>
      </c>
      <c r="D34" s="8">
        <f t="shared" si="0"/>
        <v>-12592126</v>
      </c>
      <c r="E34" s="9">
        <f t="shared" si="1"/>
        <v>-35.91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22477874</v>
      </c>
      <c r="C36" s="12">
        <v>35070000</v>
      </c>
      <c r="D36" s="13">
        <f t="shared" si="0"/>
        <v>-12592126</v>
      </c>
      <c r="E36" s="14">
        <f t="shared" si="1"/>
        <v>-35.91</v>
      </c>
    </row>
    <row r="37" spans="1:5" s="15" customFormat="1" ht="24.75" customHeight="1">
      <c r="A37" s="16" t="s">
        <v>40</v>
      </c>
      <c r="B37" s="7">
        <f>B31-B34</f>
        <v>49195960</v>
      </c>
      <c r="C37" s="7">
        <f>C31-C34</f>
        <v>13669000</v>
      </c>
      <c r="D37" s="8">
        <f t="shared" si="0"/>
        <v>35526960</v>
      </c>
      <c r="E37" s="9">
        <f t="shared" si="1"/>
        <v>259.91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70752746</v>
      </c>
      <c r="C44" s="21">
        <f>C30+C37+C38+C39</f>
        <v>31216000</v>
      </c>
      <c r="D44" s="22">
        <f>B44-C44</f>
        <v>39536746</v>
      </c>
      <c r="E44" s="23">
        <f>IF(C44=0,0,(D44/C44)*100)</f>
        <v>126.66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7"/>
  <dimension ref="A1:F76"/>
  <sheetViews>
    <sheetView workbookViewId="0" topLeftCell="A1">
      <selection activeCell="B7" sqref="B7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31866698291</v>
      </c>
      <c r="C6" s="34">
        <f>ROUND(IF(B$6&gt;0,(B6/B$6)*100,0),2)</f>
        <v>100</v>
      </c>
      <c r="D6" s="35" t="s">
        <v>49</v>
      </c>
      <c r="E6" s="34">
        <f>SUM(E7,E13,E17,E21)</f>
        <v>29785094902</v>
      </c>
      <c r="F6" s="36">
        <f aca="true" t="shared" si="0" ref="F6:F11">ROUND(IF(E$47&gt;0,(E6/E$47)*100,0),2)</f>
        <v>93.47</v>
      </c>
    </row>
    <row r="7" spans="1:6" s="37" customFormat="1" ht="15" customHeight="1">
      <c r="A7" s="38" t="s">
        <v>50</v>
      </c>
      <c r="B7" s="39">
        <f>SUM(B8:B13)</f>
        <v>1516378928</v>
      </c>
      <c r="C7" s="39">
        <f>ROUND(IF(B$6&gt;0,(B7/B$6)*100,0),2)</f>
        <v>4.76</v>
      </c>
      <c r="D7" s="40" t="s">
        <v>51</v>
      </c>
      <c r="E7" s="39">
        <f>SUM(E8:E11)</f>
        <v>789206427</v>
      </c>
      <c r="F7" s="41">
        <f t="shared" si="0"/>
        <v>2.48</v>
      </c>
    </row>
    <row r="8" spans="1:6" s="47" customFormat="1" ht="15" customHeight="1">
      <c r="A8" s="42" t="s">
        <v>52</v>
      </c>
      <c r="B8" s="43">
        <v>1427664978</v>
      </c>
      <c r="C8" s="44">
        <f>IF(B$6=0,0,(B8/B$6)*100)</f>
        <v>4.48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756339673</v>
      </c>
      <c r="F9" s="46">
        <f t="shared" si="0"/>
        <v>2.37</v>
      </c>
    </row>
    <row r="10" spans="1:6" s="47" customFormat="1" ht="15" customHeight="1">
      <c r="A10" s="48" t="s">
        <v>56</v>
      </c>
      <c r="B10" s="43">
        <v>64225498</v>
      </c>
      <c r="C10" s="44">
        <f t="shared" si="1"/>
        <v>0.2</v>
      </c>
      <c r="D10" s="45" t="s">
        <v>57</v>
      </c>
      <c r="E10" s="43">
        <v>32866754</v>
      </c>
      <c r="F10" s="46">
        <f t="shared" si="0"/>
        <v>0.1</v>
      </c>
    </row>
    <row r="11" spans="1:6" s="47" customFormat="1" ht="15" customHeight="1">
      <c r="A11" s="48" t="s">
        <v>58</v>
      </c>
      <c r="B11" s="43"/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24488452</v>
      </c>
      <c r="C12" s="44">
        <f t="shared" si="1"/>
        <v>0.08</v>
      </c>
      <c r="D12" s="49"/>
      <c r="E12" s="44"/>
      <c r="F12" s="46"/>
    </row>
    <row r="13" spans="1:6" s="47" customFormat="1" ht="15" customHeight="1">
      <c r="A13" s="48" t="s">
        <v>61</v>
      </c>
      <c r="B13" s="43"/>
      <c r="C13" s="44">
        <f t="shared" si="1"/>
        <v>0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99619200</v>
      </c>
      <c r="C14" s="39">
        <f t="shared" si="1"/>
        <v>0.31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25573329</v>
      </c>
      <c r="C16" s="44">
        <f aca="true" t="shared" si="2" ref="C16:C43">ROUND(IF(B$6&gt;0,(B16/B$6)*100,0),2)</f>
        <v>0.08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28995888475</v>
      </c>
      <c r="F17" s="41">
        <f>ROUND(IF(E$47&gt;0,(E17/E$47)*100,0),2)</f>
        <v>90.99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28995888475</v>
      </c>
      <c r="F19" s="46">
        <f>ROUND(IF(E$47&gt;0,(E19/E$47)*100,0),2)</f>
        <v>90.99</v>
      </c>
    </row>
    <row r="20" spans="1:6" s="47" customFormat="1" ht="15" customHeight="1">
      <c r="A20" s="48" t="s">
        <v>74</v>
      </c>
      <c r="B20" s="43">
        <v>74045871</v>
      </c>
      <c r="C20" s="44">
        <f t="shared" si="2"/>
        <v>0.23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1665530195</v>
      </c>
      <c r="C21" s="39">
        <f t="shared" si="2"/>
        <v>5.23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11331300</v>
      </c>
      <c r="C23" s="44">
        <f t="shared" si="2"/>
        <v>0.04</v>
      </c>
      <c r="D23" s="49"/>
      <c r="E23" s="44"/>
      <c r="F23" s="46"/>
    </row>
    <row r="24" spans="1:6" s="47" customFormat="1" ht="15" customHeight="1">
      <c r="A24" s="48" t="s">
        <v>80</v>
      </c>
      <c r="B24" s="43">
        <v>5559505</v>
      </c>
      <c r="C24" s="44">
        <f t="shared" si="2"/>
        <v>0.02</v>
      </c>
      <c r="D24" s="40"/>
      <c r="E24" s="44"/>
      <c r="F24" s="41"/>
    </row>
    <row r="25" spans="1:6" s="47" customFormat="1" ht="15" customHeight="1">
      <c r="A25" s="48" t="s">
        <v>81</v>
      </c>
      <c r="B25" s="43">
        <v>464466871</v>
      </c>
      <c r="C25" s="44">
        <f t="shared" si="2"/>
        <v>1.46</v>
      </c>
      <c r="D25" s="49"/>
      <c r="E25" s="44"/>
      <c r="F25" s="46"/>
    </row>
    <row r="26" spans="1:6" s="47" customFormat="1" ht="15" customHeight="1">
      <c r="A26" s="48" t="s">
        <v>82</v>
      </c>
      <c r="B26" s="43">
        <v>71364078</v>
      </c>
      <c r="C26" s="44">
        <f t="shared" si="2"/>
        <v>0.22</v>
      </c>
      <c r="D26" s="52" t="s">
        <v>83</v>
      </c>
      <c r="E26" s="39">
        <f>E27+E30+E34+E38</f>
        <v>2081603389</v>
      </c>
      <c r="F26" s="41">
        <f>ROUND(IF(E$47&gt;0,(E26/E$47)*100,0),2)</f>
        <v>6.53</v>
      </c>
    </row>
    <row r="27" spans="1:6" s="47" customFormat="1" ht="15" customHeight="1">
      <c r="A27" s="48" t="s">
        <v>84</v>
      </c>
      <c r="B27" s="43">
        <v>583052616</v>
      </c>
      <c r="C27" s="44">
        <f t="shared" si="2"/>
        <v>1.83</v>
      </c>
      <c r="D27" s="40" t="s">
        <v>85</v>
      </c>
      <c r="E27" s="53">
        <f>SUM(E28)</f>
        <v>1855980124</v>
      </c>
      <c r="F27" s="41">
        <f>ROUND(IF(E$47&gt;0,(E27/E$47)*100,0),2)</f>
        <v>5.82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1855980124</v>
      </c>
      <c r="F28" s="46">
        <f>ROUND(IF(E$47&gt;0,(E28/E$47)*100,0),2)</f>
        <v>5.82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529755825</v>
      </c>
      <c r="C30" s="44">
        <f t="shared" si="2"/>
        <v>1.66</v>
      </c>
      <c r="D30" s="40" t="s">
        <v>90</v>
      </c>
      <c r="E30" s="39">
        <f>SUM(E31:E32)</f>
        <v>185292287</v>
      </c>
      <c r="F30" s="41">
        <f>ROUND(IF(E$47&gt;0,(E30/E$47)*100,0),2)</f>
        <v>0.58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185292287</v>
      </c>
      <c r="F31" s="46">
        <f>ROUND(IF(E$47&gt;0,(E31/E$47)*100,0),2)</f>
        <v>0.58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40330978</v>
      </c>
      <c r="F34" s="41">
        <f>ROUND(IF(E$47&gt;0,(E34/E$47)*100,0),2)</f>
        <v>0.13</v>
      </c>
    </row>
    <row r="35" spans="1:6" s="47" customFormat="1" ht="15" customHeight="1">
      <c r="A35" s="50" t="s">
        <v>98</v>
      </c>
      <c r="B35" s="39">
        <f>SUM(B36)</f>
        <v>5429699</v>
      </c>
      <c r="C35" s="39">
        <f t="shared" si="2"/>
        <v>0.02</v>
      </c>
      <c r="D35" s="45" t="s">
        <v>99</v>
      </c>
      <c r="E35" s="43">
        <v>70752746</v>
      </c>
      <c r="F35" s="46">
        <f>ROUND(IF(E$47&gt;0,(E35/E$47)*100,0),2)</f>
        <v>0.22</v>
      </c>
    </row>
    <row r="36" spans="1:6" s="47" customFormat="1" ht="15" customHeight="1">
      <c r="A36" s="48" t="s">
        <v>100</v>
      </c>
      <c r="B36" s="43">
        <v>5429699</v>
      </c>
      <c r="C36" s="44">
        <f t="shared" si="2"/>
        <v>0.02</v>
      </c>
      <c r="D36" s="45" t="s">
        <v>101</v>
      </c>
      <c r="E36" s="43">
        <v>-30421768</v>
      </c>
      <c r="F36" s="46">
        <f>ROUND(IF(E$47&gt;0,(E36/E$47)*100,0),2)</f>
        <v>-0.1</v>
      </c>
    </row>
    <row r="37" spans="1:6" s="47" customFormat="1" ht="15" customHeight="1">
      <c r="A37" s="50" t="s">
        <v>102</v>
      </c>
      <c r="B37" s="39">
        <f>SUM(B38)</f>
        <v>2830355</v>
      </c>
      <c r="C37" s="39">
        <f t="shared" si="2"/>
        <v>0.01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2830355</v>
      </c>
      <c r="C38" s="44">
        <f t="shared" si="2"/>
        <v>0.01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28576909914</v>
      </c>
      <c r="C39" s="39">
        <f t="shared" si="2"/>
        <v>89.68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28576909914</v>
      </c>
      <c r="C41" s="44">
        <f t="shared" si="2"/>
        <v>89.68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31866698291</v>
      </c>
      <c r="C47" s="59">
        <f>IF(B$6&gt;0,(B47/B$6)*100,0)</f>
        <v>100</v>
      </c>
      <c r="D47" s="58" t="s">
        <v>115</v>
      </c>
      <c r="E47" s="59">
        <f>E6+E26</f>
        <v>31866698291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2008-08-25T07:28:46Z</dcterms:created>
  <dcterms:modified xsi:type="dcterms:W3CDTF">2008-09-01T03:32:51Z</dcterms:modified>
  <cp:category/>
  <cp:version/>
  <cp:contentType/>
  <cp:contentStatus/>
</cp:coreProperties>
</file>