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<sst xmlns="http://schemas.openxmlformats.org/spreadsheetml/2006/main" count="124" uniqueCount="118">
  <si>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</si>
  <si>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</si>
  <si>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</si>
  <si>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</si>
  <si>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</si>
  <si>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</si>
  <si>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</si>
  <si>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</si>
  <si>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</si>
  <si>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</si>
  <si>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</si>
  <si>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</si>
  <si>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</si>
  <si>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</si>
  <si>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</si>
  <si>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</si>
  <si>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</si>
  <si>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</si>
  <si>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</si>
  <si>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</si>
  <si>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</si>
  <si>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</si>
  <si>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</si>
  <si>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</si>
  <si>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</si>
  <si>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</si>
  <si>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</si>
  <si>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</si>
  <si>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</si>
  <si>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</si>
  <si>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</si>
  <si>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</si>
  <si>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</si>
  <si>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</si>
  <si>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</si>
  <si>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</si>
  <si>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</si>
  <si>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</si>
  <si>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</si>
  <si>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</si>
  <si>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</si>
  <si>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</si>
  <si>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</si>
  <si>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</si>
  <si>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</si>
  <si>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</si>
  <si>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</si>
  <si>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</si>
  <si>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</si>
  <si>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</si>
  <si>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</si>
  <si>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</si>
  <si>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</si>
  <si>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</si>
  <si>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</si>
  <si>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</si>
  <si>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</si>
  <si>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</si>
  <si>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</si>
  <si>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</si>
  <si>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</si>
  <si>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</si>
  <si>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</si>
  <si>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</si>
  <si>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</si>
  <si>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</si>
  <si>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</si>
  <si>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</si>
  <si>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</si>
  <si>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</si>
  <si>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</si>
  <si>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</si>
  <si>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</si>
  <si>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國立成功大學附設醫院作業基金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</si>
  <si>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</si>
  <si>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236,720,773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</si>
  <si>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</si>
  <si>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</si>
  <si>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</si>
  <si>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</si>
  <si>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</si>
  <si>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</si>
  <si>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</si>
  <si>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</si>
  <si>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</si>
  <si>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</si>
  <si>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</si>
  <si>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</si>
  <si>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</si>
  <si>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</si>
  <si>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</si>
  <si>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</si>
  <si>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</si>
  <si>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</si>
  <si>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</si>
  <si>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</si>
  <si>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</si>
  <si>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</si>
  <si>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</si>
  <si>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</si>
  <si>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</si>
  <si>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</si>
  <si>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</si>
  <si>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</si>
  <si>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</si>
  <si>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</si>
  <si>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</si>
  <si>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</si>
  <si>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</si>
  <si>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</si>
  <si>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</si>
  <si>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</si>
  <si>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</si>
  <si>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</si>
  <si>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</si>
  <si>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</si>
  <si>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國立成功大學附設醫院作業基金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</si>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</sst>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3656976416</v>
      </c>
      <c r="C7" s="58">
        <f>SUM(C8:C16)</f>
        <v>3414783000</v>
      </c>
      <c r="D7" s="59">
        <f aca="true" t="shared" si="0" ref="D7:D39">B7-C7</f>
        <v>242193416</v>
      </c>
      <c r="E7" s="60">
        <f aca="true" t="shared" si="1" ref="E7:E39">IF(C7=0,0,(D7/C7)*100)</f>
        <v>7.09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>
        <v>3469838349</v>
      </c>
      <c r="C13" s="61">
        <v>3233489000</v>
      </c>
      <c r="D13" s="62">
        <f t="shared" si="0"/>
        <v>236349349</v>
      </c>
      <c r="E13" s="63">
        <f t="shared" si="1"/>
        <v>7.31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187138067</v>
      </c>
      <c r="C16" s="61">
        <v>181294000</v>
      </c>
      <c r="D16" s="62">
        <f t="shared" si="0"/>
        <v>5844067</v>
      </c>
      <c r="E16" s="63">
        <f t="shared" si="1"/>
        <v>3.22</v>
      </c>
    </row>
    <row r="17" spans="1:5" s="27" customFormat="1" ht="24.75" customHeight="1">
      <c r="A17" s="30" t="s">
        <v>92</v>
      </c>
      <c r="B17" s="58">
        <f>SUM(B18:B29)</f>
        <v>3608597952</v>
      </c>
      <c r="C17" s="58">
        <f>SUM(C18:C29)</f>
        <v>3405079000</v>
      </c>
      <c r="D17" s="59">
        <f t="shared" si="0"/>
        <v>203518952</v>
      </c>
      <c r="E17" s="60">
        <f t="shared" si="1"/>
        <v>5.98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>
        <v>397982479</v>
      </c>
      <c r="C20" s="61">
        <v>417994000</v>
      </c>
      <c r="D20" s="62">
        <f t="shared" si="0"/>
        <v>-20011521</v>
      </c>
      <c r="E20" s="63">
        <f t="shared" si="1"/>
        <v>-4.79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>
        <v>3014887951</v>
      </c>
      <c r="C23" s="61">
        <v>2787976000</v>
      </c>
      <c r="D23" s="62">
        <f t="shared" si="0"/>
        <v>226911951</v>
      </c>
      <c r="E23" s="63">
        <f t="shared" si="1"/>
        <v>8.14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193503824</v>
      </c>
      <c r="C27" s="61">
        <v>193354000</v>
      </c>
      <c r="D27" s="62">
        <f t="shared" si="0"/>
        <v>149824</v>
      </c>
      <c r="E27" s="63">
        <f t="shared" si="1"/>
        <v>0.08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2223698</v>
      </c>
      <c r="C29" s="61">
        <v>5755000</v>
      </c>
      <c r="D29" s="62">
        <f t="shared" si="0"/>
        <v>-3531302</v>
      </c>
      <c r="E29" s="63">
        <f t="shared" si="1"/>
        <v>-61.36</v>
      </c>
    </row>
    <row r="30" spans="1:5" s="27" customFormat="1" ht="24.75" customHeight="1">
      <c r="A30" s="30" t="s">
        <v>105</v>
      </c>
      <c r="B30" s="58">
        <f>B7-B17</f>
        <v>48378464</v>
      </c>
      <c r="C30" s="58">
        <f>C7-C17</f>
        <v>9704000</v>
      </c>
      <c r="D30" s="59">
        <f t="shared" si="0"/>
        <v>38674464</v>
      </c>
      <c r="E30" s="60">
        <f t="shared" si="1"/>
        <v>398.54</v>
      </c>
    </row>
    <row r="31" spans="1:5" s="27" customFormat="1" ht="23.25" customHeight="1">
      <c r="A31" s="30" t="s">
        <v>106</v>
      </c>
      <c r="B31" s="58">
        <f>SUM(B32:B33)</f>
        <v>168163873</v>
      </c>
      <c r="C31" s="58">
        <f>SUM(C32:C33)</f>
        <v>62845000</v>
      </c>
      <c r="D31" s="59">
        <f t="shared" si="0"/>
        <v>105318873</v>
      </c>
      <c r="E31" s="60">
        <f t="shared" si="1"/>
        <v>167.59</v>
      </c>
    </row>
    <row r="32" spans="1:5" s="27" customFormat="1" ht="15.75" customHeight="1">
      <c r="A32" s="28" t="s">
        <v>107</v>
      </c>
      <c r="B32" s="61">
        <v>11793338</v>
      </c>
      <c r="C32" s="61">
        <v>6800000</v>
      </c>
      <c r="D32" s="62">
        <f t="shared" si="0"/>
        <v>4993338</v>
      </c>
      <c r="E32" s="63">
        <f t="shared" si="1"/>
        <v>73.43</v>
      </c>
    </row>
    <row r="33" spans="1:5" s="27" customFormat="1" ht="15.75" customHeight="1">
      <c r="A33" s="28" t="s">
        <v>108</v>
      </c>
      <c r="B33" s="61">
        <v>156370535</v>
      </c>
      <c r="C33" s="61">
        <v>56045000</v>
      </c>
      <c r="D33" s="62">
        <f t="shared" si="0"/>
        <v>100325535</v>
      </c>
      <c r="E33" s="63">
        <f t="shared" si="1"/>
        <v>179.01</v>
      </c>
    </row>
    <row r="34" spans="1:5" s="27" customFormat="1" ht="24.75" customHeight="1">
      <c r="A34" s="30" t="s">
        <v>109</v>
      </c>
      <c r="B34" s="58">
        <f>SUM(B35:B36)</f>
        <v>22892147</v>
      </c>
      <c r="C34" s="58">
        <f>SUM(C35:C36)</f>
        <v>17675000</v>
      </c>
      <c r="D34" s="59">
        <f t="shared" si="0"/>
        <v>5217147</v>
      </c>
      <c r="E34" s="60">
        <f t="shared" si="1"/>
        <v>29.52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22892147</v>
      </c>
      <c r="C36" s="61">
        <v>17675000</v>
      </c>
      <c r="D36" s="62">
        <f t="shared" si="0"/>
        <v>5217147</v>
      </c>
      <c r="E36" s="63">
        <f t="shared" si="1"/>
        <v>29.52</v>
      </c>
    </row>
    <row r="37" spans="1:5" s="27" customFormat="1" ht="25.5" customHeight="1">
      <c r="A37" s="30" t="s">
        <v>112</v>
      </c>
      <c r="B37" s="58">
        <f>B31-B34</f>
        <v>145271726</v>
      </c>
      <c r="C37" s="58">
        <f>C31-C34</f>
        <v>45170000</v>
      </c>
      <c r="D37" s="59">
        <f t="shared" si="0"/>
        <v>100101726</v>
      </c>
      <c r="E37" s="60">
        <f t="shared" si="1"/>
        <v>221.61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193650190</v>
      </c>
      <c r="C44" s="39">
        <f>C30+C37+C38+C39</f>
        <v>54874000</v>
      </c>
      <c r="D44" s="68">
        <f>B44-C44</f>
        <v>138776190</v>
      </c>
      <c r="E44" s="69">
        <f>IF(C44=0,0,(D44/C44)*100)</f>
        <v>252.9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10839737187.54</v>
      </c>
      <c r="C6" s="14">
        <f>ROUND(IF(B$6&gt;0,(B6/B$6)*100,0),2)</f>
        <v>100</v>
      </c>
      <c r="D6" s="15" t="s">
        <v>6</v>
      </c>
      <c r="E6" s="14">
        <f>SUM(E7,E13,E17,E21)</f>
        <v>1765655531</v>
      </c>
      <c r="F6" s="16">
        <f aca="true" t="shared" si="0" ref="F6:F11">ROUND(IF(E$47&gt;0,(E6/E$47)*100,0),2)</f>
        <v>16.29</v>
      </c>
    </row>
    <row r="7" spans="1:6" s="17" customFormat="1" ht="16.5" customHeight="1">
      <c r="A7" s="18" t="s">
        <v>7</v>
      </c>
      <c r="B7" s="19">
        <f>SUM(B8:B13)</f>
        <v>4856814441.54</v>
      </c>
      <c r="C7" s="19">
        <f>ROUND(IF(B$6&gt;0,(B7/B$6)*100,0),2)</f>
        <v>44.81</v>
      </c>
      <c r="D7" s="20" t="s">
        <v>8</v>
      </c>
      <c r="E7" s="19">
        <f>SUM(E8:E11)</f>
        <v>1101045278</v>
      </c>
      <c r="F7" s="21">
        <f t="shared" si="0"/>
        <v>10.16</v>
      </c>
    </row>
    <row r="8" spans="1:6" s="27" customFormat="1" ht="13.5" customHeight="1">
      <c r="A8" s="22" t="s">
        <v>9</v>
      </c>
      <c r="B8" s="23">
        <v>3979624087</v>
      </c>
      <c r="C8" s="24">
        <f>ROUND(IF(B$6=0,0,(B8/B$6)*100),2)</f>
        <v>36.71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1094451173</v>
      </c>
      <c r="F9" s="26">
        <f t="shared" si="0"/>
        <v>10.1</v>
      </c>
    </row>
    <row r="10" spans="1:6" s="27" customFormat="1" ht="13.5" customHeight="1">
      <c r="A10" s="28" t="s">
        <v>13</v>
      </c>
      <c r="B10" s="23">
        <v>488508731</v>
      </c>
      <c r="C10" s="24">
        <f t="shared" si="1"/>
        <v>4.51</v>
      </c>
      <c r="D10" s="25" t="s">
        <v>14</v>
      </c>
      <c r="E10" s="23">
        <v>6594105</v>
      </c>
      <c r="F10" s="26">
        <f t="shared" si="0"/>
        <v>0.06</v>
      </c>
    </row>
    <row r="11" spans="1:6" s="27" customFormat="1" ht="13.5" customHeight="1">
      <c r="A11" s="28" t="s">
        <v>15</v>
      </c>
      <c r="B11" s="23">
        <v>160983249.54</v>
      </c>
      <c r="C11" s="24">
        <f t="shared" si="1"/>
        <v>1.49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226819564</v>
      </c>
      <c r="C12" s="24">
        <f t="shared" si="1"/>
        <v>2.09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878810</v>
      </c>
      <c r="C13" s="24">
        <f t="shared" si="1"/>
        <v>0.01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273676785</v>
      </c>
      <c r="C14" s="19">
        <f t="shared" si="1"/>
        <v>2.52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664610253</v>
      </c>
      <c r="F17" s="21">
        <f>ROUND(IF(E$47&gt;0,(E17/E$47)*100,0),2)</f>
        <v>6.13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664610253</v>
      </c>
      <c r="F19" s="26">
        <f>ROUND(IF(E$47&gt;0,(E19/E$47)*100,0),2)</f>
        <v>6.13</v>
      </c>
    </row>
    <row r="20" spans="1:6" s="27" customFormat="1" ht="15" customHeight="1">
      <c r="A20" s="28" t="s">
        <v>31</v>
      </c>
      <c r="B20" s="23">
        <v>273676785</v>
      </c>
      <c r="C20" s="24">
        <f t="shared" si="2"/>
        <v>2.52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5506439863</v>
      </c>
      <c r="C21" s="19">
        <f t="shared" si="2"/>
        <v>50.8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>
        <v>2533000036</v>
      </c>
      <c r="C24" s="24">
        <f t="shared" si="2"/>
        <v>23.37</v>
      </c>
      <c r="D24" s="20"/>
      <c r="E24" s="24"/>
      <c r="F24" s="21"/>
    </row>
    <row r="25" spans="1:6" s="27" customFormat="1" ht="15" customHeight="1">
      <c r="A25" s="28" t="s">
        <v>38</v>
      </c>
      <c r="B25" s="23">
        <v>987215004</v>
      </c>
      <c r="C25" s="24">
        <f t="shared" si="2"/>
        <v>9.11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18222961</v>
      </c>
      <c r="C26" s="24">
        <f t="shared" si="2"/>
        <v>0.17</v>
      </c>
      <c r="D26" s="32" t="s">
        <v>40</v>
      </c>
      <c r="E26" s="19">
        <f>E27+E30+E34+E38</f>
        <v>9074081656.54</v>
      </c>
      <c r="F26" s="21">
        <f>ROUND(IF(E$47&gt;0,(E26/E$47)*100,0),2)</f>
        <v>83.71</v>
      </c>
    </row>
    <row r="27" spans="1:6" s="27" customFormat="1" ht="15" customHeight="1">
      <c r="A27" s="28" t="s">
        <v>41</v>
      </c>
      <c r="B27" s="23">
        <v>64465835</v>
      </c>
      <c r="C27" s="24">
        <f t="shared" si="2"/>
        <v>0.59</v>
      </c>
      <c r="D27" s="20" t="s">
        <v>42</v>
      </c>
      <c r="E27" s="33">
        <f>SUM(E28)</f>
        <v>6346559674</v>
      </c>
      <c r="F27" s="21">
        <f>ROUND(IF(E$47&gt;0,(E27/E$47)*100,0),2)</f>
        <v>58.55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6346559674</v>
      </c>
      <c r="F28" s="26">
        <f>ROUND(IF(E$47&gt;0,(E28/E$47)*100,0),2)</f>
        <v>58.55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1903536027</v>
      </c>
      <c r="C30" s="24">
        <f t="shared" si="2"/>
        <v>17.56</v>
      </c>
      <c r="D30" s="20" t="s">
        <v>47</v>
      </c>
      <c r="E30" s="19">
        <f>SUM(E31:E32)</f>
        <v>1787172351</v>
      </c>
      <c r="F30" s="21">
        <f>ROUND(IF(E$47&gt;0,(E30/E$47)*100,0),2)</f>
        <v>16.49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679334351</v>
      </c>
      <c r="F31" s="26">
        <f>ROUND(IF(E$47&gt;0,(E31/E$47)*100,0),2)</f>
        <v>6.27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1107838000</v>
      </c>
      <c r="F32" s="26">
        <f>ROUND(IF(E$47&gt;0,(E32/E$47)*100,0),2)</f>
        <v>10.22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940349631.54</v>
      </c>
      <c r="F34" s="21">
        <f>ROUND(IF(E$47&gt;0,(E34/E$47)*100,0),2)</f>
        <v>8.68</v>
      </c>
    </row>
    <row r="35" spans="1:6" s="27" customFormat="1" ht="15" customHeight="1">
      <c r="A35" s="30" t="s">
        <v>55</v>
      </c>
      <c r="B35" s="19">
        <f>SUM(B36)</f>
        <v>57536415</v>
      </c>
      <c r="C35" s="19">
        <f t="shared" si="2"/>
        <v>0.53</v>
      </c>
      <c r="D35" s="25" t="s">
        <v>56</v>
      </c>
      <c r="E35" s="23">
        <v>940349631.54</v>
      </c>
      <c r="F35" s="26">
        <f>ROUND(IF(E$47&gt;0,(E35/E$47)*100,0),2)</f>
        <v>8.68</v>
      </c>
    </row>
    <row r="36" spans="1:6" s="27" customFormat="1" ht="15" customHeight="1">
      <c r="A36" s="28" t="s">
        <v>57</v>
      </c>
      <c r="B36" s="23">
        <v>57536415</v>
      </c>
      <c r="C36" s="24">
        <f t="shared" si="2"/>
        <v>0.53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145269683</v>
      </c>
      <c r="C39" s="19">
        <f t="shared" si="2"/>
        <v>1.34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145269683</v>
      </c>
      <c r="C41" s="24">
        <f t="shared" si="2"/>
        <v>1.34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10839737187.54</v>
      </c>
      <c r="C47" s="39">
        <f>IF(B$6&gt;0,(B47/B$6)*100,0)</f>
        <v>100</v>
      </c>
      <c r="D47" s="38" t="s">
        <v>72</v>
      </c>
      <c r="E47" s="39">
        <f>E6+E26</f>
        <v>10839737187.54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2010-09-03T00:51:48Z</dcterms:created>
  <dcterms:modified xsi:type="dcterms:W3CDTF">2010-09-03T00:52:20Z</dcterms:modified>
  <cp:category/>
  <cp:version/>
  <cp:contentType/>
  <cp:contentStatus/>
</cp:coreProperties>
</file>