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<sst xmlns="http://schemas.openxmlformats.org/spreadsheetml/2006/main" count="124" uniqueCount="118">
  <si>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</si>
  <si>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</si>
  <si>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</si>
  <si>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</si>
  <si>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</si>
  <si>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</si>
  <si>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</si>
  <si>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</si>
  <si>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</si>
  <si>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</si>
  <si>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</si>
  <si>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</si>
  <si>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</si>
  <si>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</si>
  <si>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</si>
  <si>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</si>
  <si>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</si>
  <si>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</si>
  <si>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</si>
  <si>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</si>
  <si>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</si>
  <si>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</si>
  <si>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</si>
  <si>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</si>
  <si>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</si>
  <si>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</si>
  <si>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</si>
  <si>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</si>
  <si>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</si>
  <si>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</si>
  <si>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</si>
  <si>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</si>
  <si>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</si>
  <si>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</si>
  <si>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</si>
  <si>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</si>
  <si>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</si>
  <si>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</si>
  <si>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</si>
  <si>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</si>
  <si>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</si>
  <si>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</si>
  <si>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</si>
  <si>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</si>
  <si>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</si>
  <si>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</si>
  <si>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</si>
  <si>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</si>
  <si>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</si>
  <si>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</si>
  <si>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</si>
  <si>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</si>
  <si>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</si>
  <si>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</si>
  <si>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</si>
  <si>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</si>
  <si>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</si>
  <si>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</si>
  <si>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</si>
  <si>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</si>
  <si>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</si>
  <si>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</si>
  <si>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</si>
  <si>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</si>
  <si>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</si>
  <si>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</si>
  <si>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</si>
  <si>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</si>
  <si>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</si>
  <si>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</si>
  <si>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</si>
  <si>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</si>
  <si>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</si>
  <si>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交通作業基金</t>
  </si>
  <si>
    <t>　　　　　　　　　　　　　　 　 　中華民國99年6月30日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</si>
  <si>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21,292,575,208</t>
    </r>
    <r>
      <rPr>
        <sz val="10"/>
        <rFont val="細明體"/>
        <family val="3"/>
      </rPr>
      <t>元。</t>
    </r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</si>
  <si>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</si>
  <si>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</si>
  <si>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</si>
  <si>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</si>
  <si>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</si>
  <si>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</si>
  <si>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</si>
  <si>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</si>
  <si>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</si>
  <si>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</si>
  <si>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</si>
  <si>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</si>
  <si>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</si>
  <si>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</si>
  <si>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</si>
  <si>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</si>
  <si>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</si>
  <si>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</si>
  <si>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</si>
  <si>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</si>
  <si>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</si>
  <si>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</si>
  <si>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</si>
  <si>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</si>
  <si>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</si>
  <si>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</si>
  <si>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</si>
  <si>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</si>
  <si>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</si>
  <si>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</si>
  <si>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</si>
  <si>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</si>
  <si>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</si>
  <si>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</si>
  <si>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</si>
  <si>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</si>
  <si>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</si>
  <si>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</si>
  <si>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</si>
  <si>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</si>
  <si>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交通作業基金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</si>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</sst>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E44"/>
  <sheetViews>
    <sheetView tabSelected="1" workbookViewId="0" topLeftCell="A1">
      <selection activeCell="A2" sqref="A2:E2"/>
    </sheetView>
  </sheetViews>
  <sheetFormatPr defaultColWidth="9.00390625" defaultRowHeight="16.5"/>
  <cols>
    <col min="1" max="1" width="22.25390625" style="3" customWidth="1"/>
    <col min="2" max="2" width="19.00390625" style="3" customWidth="1"/>
    <col min="3" max="3" width="18.50390625" style="3" customWidth="1"/>
    <col min="4" max="4" width="16.625" style="3" customWidth="1"/>
    <col min="5" max="5" width="10.50390625" style="3" customWidth="1"/>
    <col min="6" max="16384" width="9.00390625" style="3" customWidth="1"/>
  </cols>
  <sheetData>
    <row r="1" spans="1:5" s="12" customFormat="1" ht="27.75">
      <c r="A1" s="1" t="s">
        <v>116</v>
      </c>
      <c r="B1" s="49"/>
      <c r="C1" s="49"/>
      <c r="D1" s="49"/>
      <c r="E1" s="49"/>
    </row>
    <row r="2" spans="1:5" s="12" customFormat="1" ht="27.75">
      <c r="A2" s="4" t="s">
        <v>76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117</v>
      </c>
      <c r="C4" s="6"/>
      <c r="D4" s="6"/>
      <c r="E4" s="7" t="s">
        <v>1</v>
      </c>
    </row>
    <row r="5" spans="1:5" s="12" customFormat="1" ht="16.5">
      <c r="A5" s="50" t="s">
        <v>77</v>
      </c>
      <c r="B5" s="51" t="s">
        <v>78</v>
      </c>
      <c r="C5" s="51" t="s">
        <v>79</v>
      </c>
      <c r="D5" s="51" t="s">
        <v>80</v>
      </c>
      <c r="E5" s="52"/>
    </row>
    <row r="6" spans="1:5" s="12" customFormat="1" ht="16.5">
      <c r="A6" s="53"/>
      <c r="B6" s="54"/>
      <c r="C6" s="54"/>
      <c r="D6" s="55" t="s">
        <v>81</v>
      </c>
      <c r="E6" s="56" t="s">
        <v>4</v>
      </c>
    </row>
    <row r="7" spans="1:5" s="17" customFormat="1" ht="25.5" customHeight="1">
      <c r="A7" s="57" t="s">
        <v>82</v>
      </c>
      <c r="B7" s="58">
        <f>SUM(B8:B16)</f>
        <v>21292772037</v>
      </c>
      <c r="C7" s="58">
        <f>SUM(C8:C16)</f>
        <v>20884408000</v>
      </c>
      <c r="D7" s="59">
        <f aca="true" t="shared" si="0" ref="D7:D39">B7-C7</f>
        <v>408364037</v>
      </c>
      <c r="E7" s="60">
        <f aca="true" t="shared" si="1" ref="E7:E39">IF(C7=0,0,(D7/C7)*100)</f>
        <v>1.96</v>
      </c>
    </row>
    <row r="8" spans="1:5" s="27" customFormat="1" ht="15.75" customHeight="1">
      <c r="A8" s="28" t="s">
        <v>83</v>
      </c>
      <c r="B8" s="61">
        <v>15767231377</v>
      </c>
      <c r="C8" s="61">
        <v>15893390000</v>
      </c>
      <c r="D8" s="62">
        <f t="shared" si="0"/>
        <v>-126158623</v>
      </c>
      <c r="E8" s="63">
        <f t="shared" si="1"/>
        <v>-0.79</v>
      </c>
    </row>
    <row r="9" spans="1:5" s="27" customFormat="1" ht="15.75" customHeight="1">
      <c r="A9" s="28" t="s">
        <v>84</v>
      </c>
      <c r="B9" s="61">
        <v>0</v>
      </c>
      <c r="C9" s="61">
        <v>0</v>
      </c>
      <c r="D9" s="62">
        <f t="shared" si="0"/>
        <v>0</v>
      </c>
      <c r="E9" s="63">
        <f t="shared" si="1"/>
        <v>0</v>
      </c>
    </row>
    <row r="10" spans="1:5" s="27" customFormat="1" ht="15.75" customHeight="1">
      <c r="A10" s="28" t="s">
        <v>85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86</v>
      </c>
      <c r="B11" s="61">
        <v>3979793114</v>
      </c>
      <c r="C11" s="61">
        <v>3419727000</v>
      </c>
      <c r="D11" s="62">
        <f t="shared" si="0"/>
        <v>560066114</v>
      </c>
      <c r="E11" s="63">
        <f t="shared" si="1"/>
        <v>16.38</v>
      </c>
    </row>
    <row r="12" spans="1:5" s="27" customFormat="1" ht="15.75" customHeight="1">
      <c r="A12" s="28" t="s">
        <v>87</v>
      </c>
      <c r="B12" s="61"/>
      <c r="C12" s="61"/>
      <c r="D12" s="62">
        <f t="shared" si="0"/>
        <v>0</v>
      </c>
      <c r="E12" s="63">
        <f t="shared" si="1"/>
        <v>0</v>
      </c>
    </row>
    <row r="13" spans="1:5" s="27" customFormat="1" ht="15.75" customHeight="1">
      <c r="A13" s="28" t="s">
        <v>88</v>
      </c>
      <c r="B13" s="61"/>
      <c r="C13" s="61"/>
      <c r="D13" s="62">
        <f t="shared" si="0"/>
        <v>0</v>
      </c>
      <c r="E13" s="63">
        <f t="shared" si="1"/>
        <v>0</v>
      </c>
    </row>
    <row r="14" spans="1:5" s="27" customFormat="1" ht="15.75" customHeight="1">
      <c r="A14" s="28" t="s">
        <v>89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90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91</v>
      </c>
      <c r="B16" s="61">
        <v>1545747546</v>
      </c>
      <c r="C16" s="61">
        <v>1571291000</v>
      </c>
      <c r="D16" s="62">
        <f t="shared" si="0"/>
        <v>-25543454</v>
      </c>
      <c r="E16" s="63">
        <f t="shared" si="1"/>
        <v>-1.63</v>
      </c>
    </row>
    <row r="17" spans="1:5" s="27" customFormat="1" ht="24.75" customHeight="1">
      <c r="A17" s="30" t="s">
        <v>92</v>
      </c>
      <c r="B17" s="58">
        <f>SUM(B18:B29)</f>
        <v>9494330970.34</v>
      </c>
      <c r="C17" s="58">
        <f>SUM(C18:C29)</f>
        <v>11381488000</v>
      </c>
      <c r="D17" s="59">
        <f t="shared" si="0"/>
        <v>-1887157029.66</v>
      </c>
      <c r="E17" s="60">
        <f t="shared" si="1"/>
        <v>-16.58</v>
      </c>
    </row>
    <row r="18" spans="1:5" s="27" customFormat="1" ht="15" customHeight="1">
      <c r="A18" s="28" t="s">
        <v>93</v>
      </c>
      <c r="B18" s="61">
        <v>8034346680.34</v>
      </c>
      <c r="C18" s="61">
        <v>9295958000</v>
      </c>
      <c r="D18" s="62">
        <f t="shared" si="0"/>
        <v>-1261611319.66</v>
      </c>
      <c r="E18" s="63">
        <f t="shared" si="1"/>
        <v>-13.57</v>
      </c>
    </row>
    <row r="19" spans="1:5" s="27" customFormat="1" ht="15" customHeight="1">
      <c r="A19" s="28" t="s">
        <v>94</v>
      </c>
      <c r="B19" s="61">
        <v>0</v>
      </c>
      <c r="C19" s="61">
        <v>0</v>
      </c>
      <c r="D19" s="62">
        <f t="shared" si="0"/>
        <v>0</v>
      </c>
      <c r="E19" s="63">
        <f t="shared" si="1"/>
        <v>0</v>
      </c>
    </row>
    <row r="20" spans="1:5" s="27" customFormat="1" ht="15" customHeight="1">
      <c r="A20" s="28" t="s">
        <v>95</v>
      </c>
      <c r="B20" s="61"/>
      <c r="C20" s="61"/>
      <c r="D20" s="62">
        <f t="shared" si="0"/>
        <v>0</v>
      </c>
      <c r="E20" s="63">
        <f t="shared" si="1"/>
        <v>0</v>
      </c>
    </row>
    <row r="21" spans="1:5" s="27" customFormat="1" ht="15" customHeight="1">
      <c r="A21" s="28" t="s">
        <v>96</v>
      </c>
      <c r="B21" s="61">
        <v>86973021</v>
      </c>
      <c r="C21" s="61">
        <v>82270000</v>
      </c>
      <c r="D21" s="62">
        <f t="shared" si="0"/>
        <v>4703021</v>
      </c>
      <c r="E21" s="63">
        <f t="shared" si="1"/>
        <v>5.72</v>
      </c>
    </row>
    <row r="22" spans="1:5" s="27" customFormat="1" ht="15" customHeight="1">
      <c r="A22" s="28" t="s">
        <v>97</v>
      </c>
      <c r="B22" s="61"/>
      <c r="C22" s="61"/>
      <c r="D22" s="62">
        <f t="shared" si="0"/>
        <v>0</v>
      </c>
      <c r="E22" s="63">
        <f t="shared" si="1"/>
        <v>0</v>
      </c>
    </row>
    <row r="23" spans="1:5" s="27" customFormat="1" ht="15" customHeight="1">
      <c r="A23" s="28" t="s">
        <v>98</v>
      </c>
      <c r="B23" s="61"/>
      <c r="C23" s="61"/>
      <c r="D23" s="62">
        <f t="shared" si="0"/>
        <v>0</v>
      </c>
      <c r="E23" s="63">
        <f t="shared" si="1"/>
        <v>0</v>
      </c>
    </row>
    <row r="24" spans="1:5" s="27" customFormat="1" ht="15" customHeight="1">
      <c r="A24" s="28" t="s">
        <v>99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100</v>
      </c>
      <c r="B25" s="61"/>
      <c r="C25" s="61"/>
      <c r="D25" s="62">
        <f t="shared" si="0"/>
        <v>0</v>
      </c>
      <c r="E25" s="63">
        <f t="shared" si="1"/>
        <v>0</v>
      </c>
    </row>
    <row r="26" spans="1:5" s="27" customFormat="1" ht="15" customHeight="1">
      <c r="A26" s="28" t="s">
        <v>101</v>
      </c>
      <c r="B26" s="61">
        <v>551289374</v>
      </c>
      <c r="C26" s="61">
        <v>1102945000</v>
      </c>
      <c r="D26" s="62">
        <f t="shared" si="0"/>
        <v>-551655626</v>
      </c>
      <c r="E26" s="63">
        <f t="shared" si="1"/>
        <v>-50.02</v>
      </c>
    </row>
    <row r="27" spans="1:5" s="27" customFormat="1" ht="15" customHeight="1">
      <c r="A27" s="28" t="s">
        <v>102</v>
      </c>
      <c r="B27" s="61">
        <v>734138029</v>
      </c>
      <c r="C27" s="61">
        <v>808343000</v>
      </c>
      <c r="D27" s="62">
        <f t="shared" si="0"/>
        <v>-74204971</v>
      </c>
      <c r="E27" s="63">
        <f t="shared" si="1"/>
        <v>-9.18</v>
      </c>
    </row>
    <row r="28" spans="1:5" s="27" customFormat="1" ht="15" customHeight="1">
      <c r="A28" s="28" t="s">
        <v>103</v>
      </c>
      <c r="B28" s="61"/>
      <c r="C28" s="61"/>
      <c r="D28" s="62">
        <f t="shared" si="0"/>
        <v>0</v>
      </c>
      <c r="E28" s="63">
        <f t="shared" si="1"/>
        <v>0</v>
      </c>
    </row>
    <row r="29" spans="1:5" s="27" customFormat="1" ht="15" customHeight="1">
      <c r="A29" s="28" t="s">
        <v>104</v>
      </c>
      <c r="B29" s="61">
        <v>87583866</v>
      </c>
      <c r="C29" s="61">
        <v>91972000</v>
      </c>
      <c r="D29" s="62">
        <f t="shared" si="0"/>
        <v>-4388134</v>
      </c>
      <c r="E29" s="63">
        <f t="shared" si="1"/>
        <v>-4.77</v>
      </c>
    </row>
    <row r="30" spans="1:5" s="27" customFormat="1" ht="24.75" customHeight="1">
      <c r="A30" s="30" t="s">
        <v>105</v>
      </c>
      <c r="B30" s="58">
        <f>B7-B17</f>
        <v>11798441066.66</v>
      </c>
      <c r="C30" s="58">
        <f>C7-C17</f>
        <v>9502920000</v>
      </c>
      <c r="D30" s="59">
        <f t="shared" si="0"/>
        <v>2295521066.66</v>
      </c>
      <c r="E30" s="60">
        <f t="shared" si="1"/>
        <v>24.16</v>
      </c>
    </row>
    <row r="31" spans="1:5" s="27" customFormat="1" ht="23.25" customHeight="1">
      <c r="A31" s="30" t="s">
        <v>106</v>
      </c>
      <c r="B31" s="58">
        <f>SUM(B32:B33)</f>
        <v>447993044</v>
      </c>
      <c r="C31" s="58">
        <f>SUM(C32:C33)</f>
        <v>519858000</v>
      </c>
      <c r="D31" s="59">
        <f t="shared" si="0"/>
        <v>-71864956</v>
      </c>
      <c r="E31" s="60">
        <f t="shared" si="1"/>
        <v>-13.82</v>
      </c>
    </row>
    <row r="32" spans="1:5" s="27" customFormat="1" ht="15.75" customHeight="1">
      <c r="A32" s="28" t="s">
        <v>107</v>
      </c>
      <c r="B32" s="61">
        <v>91735613</v>
      </c>
      <c r="C32" s="61">
        <v>111061000</v>
      </c>
      <c r="D32" s="62">
        <f t="shared" si="0"/>
        <v>-19325387</v>
      </c>
      <c r="E32" s="63">
        <f t="shared" si="1"/>
        <v>-17.4</v>
      </c>
    </row>
    <row r="33" spans="1:5" s="27" customFormat="1" ht="15.75" customHeight="1">
      <c r="A33" s="28" t="s">
        <v>108</v>
      </c>
      <c r="B33" s="61">
        <v>356257431</v>
      </c>
      <c r="C33" s="61">
        <v>408797000</v>
      </c>
      <c r="D33" s="62">
        <f t="shared" si="0"/>
        <v>-52539569</v>
      </c>
      <c r="E33" s="63">
        <f t="shared" si="1"/>
        <v>-12.85</v>
      </c>
    </row>
    <row r="34" spans="1:5" s="27" customFormat="1" ht="24.75" customHeight="1">
      <c r="A34" s="30" t="s">
        <v>109</v>
      </c>
      <c r="B34" s="58">
        <f>SUM(B35:B36)</f>
        <v>3642454356</v>
      </c>
      <c r="C34" s="58">
        <f>SUM(C35:C36)</f>
        <v>3419104000</v>
      </c>
      <c r="D34" s="59">
        <f t="shared" si="0"/>
        <v>223350356</v>
      </c>
      <c r="E34" s="60">
        <f t="shared" si="1"/>
        <v>6.53</v>
      </c>
    </row>
    <row r="35" spans="1:5" s="27" customFormat="1" ht="15.75" customHeight="1">
      <c r="A35" s="28" t="s">
        <v>110</v>
      </c>
      <c r="B35" s="61">
        <v>3493195209</v>
      </c>
      <c r="C35" s="61">
        <v>3419049000</v>
      </c>
      <c r="D35" s="62">
        <f t="shared" si="0"/>
        <v>74146209</v>
      </c>
      <c r="E35" s="63">
        <f t="shared" si="1"/>
        <v>2.17</v>
      </c>
    </row>
    <row r="36" spans="1:5" s="27" customFormat="1" ht="15.75" customHeight="1">
      <c r="A36" s="28" t="s">
        <v>111</v>
      </c>
      <c r="B36" s="61">
        <v>149259147</v>
      </c>
      <c r="C36" s="61">
        <v>55000</v>
      </c>
      <c r="D36" s="62">
        <f t="shared" si="0"/>
        <v>149204147</v>
      </c>
      <c r="E36" s="63">
        <f t="shared" si="1"/>
        <v>271280.27</v>
      </c>
    </row>
    <row r="37" spans="1:5" s="27" customFormat="1" ht="25.5" customHeight="1">
      <c r="A37" s="30" t="s">
        <v>112</v>
      </c>
      <c r="B37" s="58">
        <f>B31-B34</f>
        <v>-3194461312</v>
      </c>
      <c r="C37" s="58">
        <f>C31-C34</f>
        <v>-2899246000</v>
      </c>
      <c r="D37" s="59">
        <f t="shared" si="0"/>
        <v>-295215312</v>
      </c>
      <c r="E37" s="60">
        <f t="shared" si="1"/>
        <v>10.18</v>
      </c>
    </row>
    <row r="38" spans="1:5" s="27" customFormat="1" ht="25.5" customHeight="1">
      <c r="A38" s="30" t="s">
        <v>113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114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115</v>
      </c>
      <c r="B44" s="39">
        <f>B30+B37+B38+B39</f>
        <v>8603979754.66</v>
      </c>
      <c r="C44" s="39">
        <f>C30+C37+C38+C39</f>
        <v>6603674000</v>
      </c>
      <c r="D44" s="68">
        <f>B44-C44</f>
        <v>2000305754.66</v>
      </c>
      <c r="E44" s="69">
        <f>IF(C44=0,0,(D44/C44)*100)</f>
        <v>30.29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F76"/>
  <sheetViews>
    <sheetView workbookViewId="0" topLeftCell="A1">
      <selection activeCell="A2" sqref="A2:F2"/>
    </sheetView>
  </sheetViews>
  <sheetFormatPr defaultColWidth="9.00390625" defaultRowHeight="16.5"/>
  <cols>
    <col min="1" max="1" width="19.875" style="3" customWidth="1"/>
    <col min="2" max="2" width="17.375" style="3" customWidth="1"/>
    <col min="3" max="3" width="6.75390625" style="3" customWidth="1"/>
    <col min="4" max="4" width="21.50390625" style="3" customWidth="1"/>
    <col min="5" max="5" width="17.375" style="3" customWidth="1"/>
    <col min="6" max="6" width="6.7539062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1040005311759.5</v>
      </c>
      <c r="C6" s="14">
        <f>ROUND(IF(B$6&gt;0,(B6/B$6)*100,0),2)</f>
        <v>100</v>
      </c>
      <c r="D6" s="15" t="s">
        <v>6</v>
      </c>
      <c r="E6" s="14">
        <f>SUM(E7,E13,E17,E21)</f>
        <v>288289413268</v>
      </c>
      <c r="F6" s="16">
        <f aca="true" t="shared" si="0" ref="F6:F11">ROUND(IF(E$47&gt;0,(E6/E$47)*100,0),2)</f>
        <v>27.72</v>
      </c>
    </row>
    <row r="7" spans="1:6" s="17" customFormat="1" ht="16.5" customHeight="1">
      <c r="A7" s="18" t="s">
        <v>7</v>
      </c>
      <c r="B7" s="19">
        <f>SUM(B8:B13)</f>
        <v>38581244133.76</v>
      </c>
      <c r="C7" s="19">
        <f>ROUND(IF(B$6&gt;0,(B7/B$6)*100,0),2)</f>
        <v>3.71</v>
      </c>
      <c r="D7" s="20" t="s">
        <v>8</v>
      </c>
      <c r="E7" s="19">
        <f>SUM(E8:E11)</f>
        <v>100056115312</v>
      </c>
      <c r="F7" s="21">
        <f t="shared" si="0"/>
        <v>9.62</v>
      </c>
    </row>
    <row r="8" spans="1:6" s="27" customFormat="1" ht="13.5" customHeight="1">
      <c r="A8" s="22" t="s">
        <v>9</v>
      </c>
      <c r="B8" s="23">
        <v>35173237168.79</v>
      </c>
      <c r="C8" s="24">
        <f>ROUND(IF(B$6=0,0,(B8/B$6)*100),2)</f>
        <v>3.38</v>
      </c>
      <c r="D8" s="25" t="s">
        <v>10</v>
      </c>
      <c r="E8" s="23">
        <v>84090000000</v>
      </c>
      <c r="F8" s="26">
        <f t="shared" si="0"/>
        <v>8.09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>
        <v>15296406939</v>
      </c>
      <c r="F9" s="26">
        <f t="shared" si="0"/>
        <v>1.47</v>
      </c>
    </row>
    <row r="10" spans="1:6" s="27" customFormat="1" ht="13.5" customHeight="1">
      <c r="A10" s="28" t="s">
        <v>13</v>
      </c>
      <c r="B10" s="23">
        <v>1655124049</v>
      </c>
      <c r="C10" s="24">
        <f t="shared" si="1"/>
        <v>0.16</v>
      </c>
      <c r="D10" s="25" t="s">
        <v>14</v>
      </c>
      <c r="E10" s="23">
        <v>669708373</v>
      </c>
      <c r="F10" s="26">
        <f t="shared" si="0"/>
        <v>0.06</v>
      </c>
    </row>
    <row r="11" spans="1:6" s="27" customFormat="1" ht="13.5" customHeight="1">
      <c r="A11" s="28" t="s">
        <v>15</v>
      </c>
      <c r="B11" s="23">
        <v>293418797.97</v>
      </c>
      <c r="C11" s="24">
        <f t="shared" si="1"/>
        <v>0.03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>
        <v>1439358872</v>
      </c>
      <c r="C12" s="24">
        <f t="shared" si="1"/>
        <v>0.14</v>
      </c>
      <c r="D12" s="29"/>
      <c r="E12" s="24"/>
      <c r="F12" s="26"/>
    </row>
    <row r="13" spans="1:6" s="27" customFormat="1" ht="15.75" customHeight="1">
      <c r="A13" s="28" t="s">
        <v>18</v>
      </c>
      <c r="B13" s="23">
        <v>20105246</v>
      </c>
      <c r="C13" s="24">
        <f t="shared" si="1"/>
        <v>0</v>
      </c>
      <c r="D13" s="20" t="s">
        <v>19</v>
      </c>
      <c r="E13" s="19">
        <f>SUM(E14:E15)</f>
        <v>181039495476</v>
      </c>
      <c r="F13" s="21">
        <f>ROUND(IF(E$47&gt;0,(E13/E$47)*100,0),2)</f>
        <v>17.41</v>
      </c>
    </row>
    <row r="14" spans="1:6" s="27" customFormat="1" ht="16.5" customHeight="1">
      <c r="A14" s="30" t="s">
        <v>20</v>
      </c>
      <c r="B14" s="19">
        <f>SUM(B16:B20)</f>
        <v>32731685501</v>
      </c>
      <c r="C14" s="19">
        <f t="shared" si="1"/>
        <v>3.15</v>
      </c>
      <c r="D14" s="25" t="s">
        <v>21</v>
      </c>
      <c r="E14" s="23">
        <v>181039495476</v>
      </c>
      <c r="F14" s="26">
        <f>ROUND(IF(E$47&gt;0,(E14/E$47)*100,0),2)</f>
        <v>17.41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>
        <v>30055600870</v>
      </c>
      <c r="C16" s="24">
        <f aca="true" t="shared" si="2" ref="C16:C43">ROUND(IF(B$6&gt;0,(B16/B$6)*100,0),2)</f>
        <v>2.89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7193802480</v>
      </c>
      <c r="F17" s="21">
        <f>ROUND(IF(E$47&gt;0,(E17/E$47)*100,0),2)</f>
        <v>0.69</v>
      </c>
    </row>
    <row r="18" spans="1:6" s="27" customFormat="1" ht="15" customHeight="1">
      <c r="A18" s="28" t="s">
        <v>27</v>
      </c>
      <c r="B18" s="23"/>
      <c r="C18" s="24">
        <f t="shared" si="2"/>
        <v>0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>
        <v>143820756</v>
      </c>
      <c r="C19" s="24">
        <f t="shared" si="2"/>
        <v>0.01</v>
      </c>
      <c r="D19" s="25" t="s">
        <v>30</v>
      </c>
      <c r="E19" s="23">
        <v>7193802480</v>
      </c>
      <c r="F19" s="26">
        <f>ROUND(IF(E$47&gt;0,(E19/E$47)*100,0),2)</f>
        <v>0.69</v>
      </c>
    </row>
    <row r="20" spans="1:6" s="27" customFormat="1" ht="15" customHeight="1">
      <c r="A20" s="28" t="s">
        <v>31</v>
      </c>
      <c r="B20" s="23">
        <v>2532263875</v>
      </c>
      <c r="C20" s="24">
        <f t="shared" si="2"/>
        <v>0.24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951256759068</v>
      </c>
      <c r="C21" s="19">
        <f t="shared" si="2"/>
        <v>91.47</v>
      </c>
      <c r="D21" s="20" t="s">
        <v>33</v>
      </c>
      <c r="E21" s="19">
        <f>SUM(E22)</f>
        <v>0</v>
      </c>
      <c r="F21" s="21">
        <f>ROUND(IF(E$47&gt;0,(E21/E$47)*100,0),2)</f>
        <v>0</v>
      </c>
    </row>
    <row r="22" spans="1:6" s="27" customFormat="1" ht="15" customHeight="1">
      <c r="A22" s="28" t="s">
        <v>34</v>
      </c>
      <c r="B22" s="23">
        <v>318903421281</v>
      </c>
      <c r="C22" s="24">
        <f t="shared" si="2"/>
        <v>30.66</v>
      </c>
      <c r="D22" s="25" t="s">
        <v>35</v>
      </c>
      <c r="E22" s="23"/>
      <c r="F22" s="26">
        <f>ROUND(IF(E$47&gt;0,(E22/E$47)*100,0),2)</f>
        <v>0</v>
      </c>
    </row>
    <row r="23" spans="1:6" s="27" customFormat="1" ht="15" customHeight="1">
      <c r="A23" s="28" t="s">
        <v>36</v>
      </c>
      <c r="B23" s="23">
        <v>290917389230</v>
      </c>
      <c r="C23" s="24">
        <f t="shared" si="2"/>
        <v>27.97</v>
      </c>
      <c r="D23" s="29"/>
      <c r="E23" s="24"/>
      <c r="F23" s="26"/>
    </row>
    <row r="24" spans="1:6" s="27" customFormat="1" ht="15" customHeight="1">
      <c r="A24" s="28" t="s">
        <v>37</v>
      </c>
      <c r="B24" s="23">
        <v>36686615709</v>
      </c>
      <c r="C24" s="24">
        <f t="shared" si="2"/>
        <v>3.53</v>
      </c>
      <c r="D24" s="20"/>
      <c r="E24" s="24"/>
      <c r="F24" s="21"/>
    </row>
    <row r="25" spans="1:6" s="27" customFormat="1" ht="15" customHeight="1">
      <c r="A25" s="28" t="s">
        <v>38</v>
      </c>
      <c r="B25" s="23">
        <v>7901017561</v>
      </c>
      <c r="C25" s="24">
        <f t="shared" si="2"/>
        <v>0.76</v>
      </c>
      <c r="D25" s="29"/>
      <c r="E25" s="24"/>
      <c r="F25" s="26"/>
    </row>
    <row r="26" spans="1:6" s="27" customFormat="1" ht="15" customHeight="1">
      <c r="A26" s="28" t="s">
        <v>39</v>
      </c>
      <c r="B26" s="23">
        <v>49810620275</v>
      </c>
      <c r="C26" s="24">
        <f t="shared" si="2"/>
        <v>4.79</v>
      </c>
      <c r="D26" s="32" t="s">
        <v>40</v>
      </c>
      <c r="E26" s="19">
        <f>E27+E30+E34+E38</f>
        <v>751715898491.5</v>
      </c>
      <c r="F26" s="21">
        <f>ROUND(IF(E$47&gt;0,(E26/E$47)*100,0),2)</f>
        <v>72.28</v>
      </c>
    </row>
    <row r="27" spans="1:6" s="27" customFormat="1" ht="15" customHeight="1">
      <c r="A27" s="28" t="s">
        <v>41</v>
      </c>
      <c r="B27" s="23">
        <v>1950243392</v>
      </c>
      <c r="C27" s="24">
        <f t="shared" si="2"/>
        <v>0.19</v>
      </c>
      <c r="D27" s="20" t="s">
        <v>42</v>
      </c>
      <c r="E27" s="33">
        <f>SUM(E28)</f>
        <v>615116785220.49</v>
      </c>
      <c r="F27" s="21">
        <f>ROUND(IF(E$47&gt;0,(E27/E$47)*100,0),2)</f>
        <v>59.15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615116785220.49</v>
      </c>
      <c r="F28" s="26">
        <f>ROUND(IF(E$47&gt;0,(E28/E$47)*100,0),2)</f>
        <v>59.15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>
        <v>245087451620</v>
      </c>
      <c r="C30" s="24">
        <f t="shared" si="2"/>
        <v>23.57</v>
      </c>
      <c r="D30" s="20" t="s">
        <v>47</v>
      </c>
      <c r="E30" s="19">
        <f>SUM(E31:E32)</f>
        <v>15925834047.18</v>
      </c>
      <c r="F30" s="21">
        <f>ROUND(IF(E$47&gt;0,(E30/E$47)*100,0),2)</f>
        <v>1.53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>
        <v>2182716028.23</v>
      </c>
      <c r="F31" s="26">
        <f>ROUND(IF(E$47&gt;0,(E31/E$47)*100,0),2)</f>
        <v>0.21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>
        <v>13743118018.95</v>
      </c>
      <c r="F32" s="26">
        <f>ROUND(IF(E$47&gt;0,(E32/E$47)*100,0),2)</f>
        <v>1.32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8048874797.24</v>
      </c>
      <c r="F34" s="21">
        <f>ROUND(IF(E$47&gt;0,(E34/E$47)*100,0),2)</f>
        <v>0.77</v>
      </c>
    </row>
    <row r="35" spans="1:6" s="27" customFormat="1" ht="15" customHeight="1">
      <c r="A35" s="30" t="s">
        <v>55</v>
      </c>
      <c r="B35" s="19">
        <f>SUM(B36)</f>
        <v>224777233</v>
      </c>
      <c r="C35" s="19">
        <f t="shared" si="2"/>
        <v>0.02</v>
      </c>
      <c r="D35" s="25" t="s">
        <v>56</v>
      </c>
      <c r="E35" s="23">
        <v>8603979754.66</v>
      </c>
      <c r="F35" s="26">
        <f>ROUND(IF(E$47&gt;0,(E35/E$47)*100,0),2)</f>
        <v>0.83</v>
      </c>
    </row>
    <row r="36" spans="1:6" s="27" customFormat="1" ht="15" customHeight="1">
      <c r="A36" s="28" t="s">
        <v>57</v>
      </c>
      <c r="B36" s="23">
        <v>224777233</v>
      </c>
      <c r="C36" s="24">
        <f t="shared" si="2"/>
        <v>0.02</v>
      </c>
      <c r="D36" s="25" t="s">
        <v>58</v>
      </c>
      <c r="E36" s="23">
        <v>-555104957.42</v>
      </c>
      <c r="F36" s="26">
        <f>ROUND(IF(E$47&gt;0,(E36/E$47)*100,0),2)</f>
        <v>-0.05</v>
      </c>
    </row>
    <row r="37" spans="1:6" s="27" customFormat="1" ht="15" customHeight="1">
      <c r="A37" s="30" t="s">
        <v>59</v>
      </c>
      <c r="B37" s="19">
        <f>SUM(B38)</f>
        <v>13930</v>
      </c>
      <c r="C37" s="19">
        <f t="shared" si="2"/>
        <v>0</v>
      </c>
      <c r="D37" s="29"/>
      <c r="E37" s="24"/>
      <c r="F37" s="21"/>
    </row>
    <row r="38" spans="1:6" s="27" customFormat="1" ht="16.5" customHeight="1">
      <c r="A38" s="28" t="s">
        <v>60</v>
      </c>
      <c r="B38" s="23">
        <v>13930</v>
      </c>
      <c r="C38" s="24">
        <f t="shared" si="2"/>
        <v>0</v>
      </c>
      <c r="D38" s="20" t="s">
        <v>61</v>
      </c>
      <c r="E38" s="19">
        <f>SUM(E39:E43)</f>
        <v>112624404426.59</v>
      </c>
      <c r="F38" s="21">
        <f aca="true" t="shared" si="3" ref="F38:F43">ROUND(IF(E$47&gt;0,(E38/E$47)*100,0),2)</f>
        <v>10.83</v>
      </c>
    </row>
    <row r="39" spans="1:6" s="27" customFormat="1" ht="15.75" customHeight="1">
      <c r="A39" s="30" t="s">
        <v>62</v>
      </c>
      <c r="B39" s="19">
        <f>SUM(B40:B43)</f>
        <v>17210831893.74</v>
      </c>
      <c r="C39" s="19">
        <f t="shared" si="2"/>
        <v>1.65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>
        <v>340117973.74</v>
      </c>
      <c r="C40" s="24">
        <f t="shared" si="2"/>
        <v>0.03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>
        <v>16870713920</v>
      </c>
      <c r="C41" s="24">
        <f t="shared" si="2"/>
        <v>1.62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>
        <v>112624404426.59</v>
      </c>
      <c r="F43" s="26">
        <f t="shared" si="3"/>
        <v>10.83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1040005311759.5</v>
      </c>
      <c r="C47" s="39">
        <f>IF(B$6&gt;0,(B47/B$6)*100,0)</f>
        <v>100</v>
      </c>
      <c r="D47" s="38" t="s">
        <v>72</v>
      </c>
      <c r="E47" s="39">
        <f>E6+E26</f>
        <v>1040005311759.5</v>
      </c>
      <c r="F47" s="40">
        <f>IF(E$47&gt;0,(E47/E$47)*100,0)</f>
        <v>100</v>
      </c>
    </row>
    <row r="48" spans="1:6" s="27" customFormat="1" ht="17.25" customHeight="1">
      <c r="A48" s="41" t="s">
        <v>75</v>
      </c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4">
    <mergeCell ref="A3:E3"/>
    <mergeCell ref="A1:F1"/>
    <mergeCell ref="A2:F2"/>
    <mergeCell ref="A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2010-09-03T00:56:37Z</dcterms:created>
  <dcterms:modified xsi:type="dcterms:W3CDTF">2010-09-03T00:56:54Z</dcterms:modified>
  <cp:category/>
  <cp:version/>
  <cp:contentType/>
  <cp:contentStatus/>
</cp:coreProperties>
</file>